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0" activeTab="0"/>
  </bookViews>
  <sheets>
    <sheet name="Nepredviđeni GRAĐEVINSKI radovi" sheetId="1" r:id="rId1"/>
    <sheet name="Nepredviđeni ViK radovi" sheetId="2" r:id="rId2"/>
    <sheet name="Nepredviđeni ELEKTRO RADOVI" sheetId="3" r:id="rId3"/>
    <sheet name="Nepredviđeni MAŠINSKI radovi" sheetId="4" r:id="rId4"/>
  </sheets>
  <definedNames>
    <definedName name="_fak1">#REF!</definedName>
    <definedName name="Excel_BuiltIn_Print_Area_1_1">#REF!</definedName>
    <definedName name="Excel_BuiltIn_Print_Area_1_1_1">#REF!</definedName>
    <definedName name="Excel_BuiltIn_Print_Area_1_1_1_1">#REF!</definedName>
    <definedName name="_xlnm.Print_Area" localSheetId="0">'Nepredviđeni GRAĐEVINSKI radovi'!$A$1:$H$183</definedName>
    <definedName name="_xlnm.Print_Area" localSheetId="1">'Nepredviđeni ViK radovi'!$A$1:$H$23</definedName>
    <definedName name="_xlnm.Print_Titles" localSheetId="0">'Nepredviđeni GRAĐEVINSKI radovi'!$4:$4</definedName>
  </definedNames>
  <calcPr fullCalcOnLoad="1"/>
</workbook>
</file>

<file path=xl/sharedStrings.xml><?xml version="1.0" encoding="utf-8"?>
<sst xmlns="http://schemas.openxmlformats.org/spreadsheetml/2006/main" count="279" uniqueCount="178">
  <si>
    <t>m</t>
  </si>
  <si>
    <t>kom</t>
  </si>
  <si>
    <t>m²</t>
  </si>
  <si>
    <t>m³</t>
  </si>
  <si>
    <t>h</t>
  </si>
  <si>
    <t xml:space="preserve">Izrada nearmiranog - podložnog betona ispod: </t>
  </si>
  <si>
    <t>temeljnih stopa:</t>
  </si>
  <si>
    <t>temeljnih zidova i ploča rampe d=5cm.</t>
  </si>
  <si>
    <t>ploče prizemlja d=5cm.</t>
  </si>
  <si>
    <t>Obračun po m². Ukupno:</t>
  </si>
  <si>
    <t>Nabavka, transport i ugradnja tamponskih slojeva: iberlaufa d=25cm ispod podne ploče od mršavog betona. Pozicija obuhvata i planiranje, sabijanje vibropločom, rad mini bagera na razastiranju. Obračun po m³.</t>
  </si>
  <si>
    <t>Rad pumpe na crpljenju podzemnih voda. Obračun po h.</t>
  </si>
  <si>
    <t>Nabavka, transport i zasipanje iskopa za rezervoar peskom. Pozicija obuhvata i planiranje, rad bagera i mini bagera na razastiranju, rad valjka na zbijanju. Obračun po m³.</t>
  </si>
  <si>
    <t>Nabavka materijala i postavljanje tvrdopresovane kamene vune debljine d=15cm - ivične grede po obodu međuspratne konstrukcije iznad sprata. Obračun po m³.</t>
  </si>
  <si>
    <t>Poz</t>
  </si>
  <si>
    <t>Opis pozicije</t>
  </si>
  <si>
    <t>J.mere</t>
  </si>
  <si>
    <t>Količina</t>
  </si>
  <si>
    <t>Nabavka, transport i zasipanje iskopa za rezervoar iberlaufom. Iberlauf se ugrađuje na sloj peska. Pozicija obuhvata i planiranje, rad bagera na razastiranju, rad valjka na zbijanju. Obračun po m³.</t>
  </si>
  <si>
    <t>m2</t>
  </si>
  <si>
    <t>kom.</t>
  </si>
  <si>
    <t>Izrada temeljnih zidova vodonepropusnim betonom duž ose B i J. Obračun po m³.</t>
  </si>
  <si>
    <t>Skidanje školske ograde (skidanje pletene žice, sečenje armaturne mreže, sečenje stubova.). Obračun po m².</t>
  </si>
  <si>
    <t>Nabavka materijala i izrada revizionog otvora dimenzija 30/30 cm u delu spuštenog plafona sa čeličnom potkonstrukcijom u istom nivou plafona i jednostruko oblaganje monolitnim gipskartonskim pločama debljine 12,5mm po projektu i uputstvu proizvođača. U cenu ulazi i radna skela.</t>
  </si>
  <si>
    <t>Dersovanje zidova u visini spuštenog plafona (30cm), po obimu svake prostorije.</t>
  </si>
  <si>
    <t>Postavljenje školske ograde (kopanje stopa, betoniranje stopa, varenje armaturne mreže). 
Obračun po m².</t>
  </si>
  <si>
    <t>Ukupno iberlauf:</t>
  </si>
  <si>
    <t>Postavljanje bubreće trake po obodu instalacionih kanala. Instalacioni kanali d= 15cm. 
Obračun po m.</t>
  </si>
  <si>
    <t>Isporuka materijala i ispuna upuštenog dela podne kutije (cca 10mm), do kote poda i lepljenje preko te ispune, od strabne Projektanta odabrane vinil obloge u dimenziji poklopca podne kutije, dimenzija 276 x 199Mm . Obračun po komadu podne kutije.</t>
  </si>
  <si>
    <t>ПОЗ.</t>
  </si>
  <si>
    <t>ОПИС  ПОСЛА</t>
  </si>
  <si>
    <t>Јед.
Мере</t>
  </si>
  <si>
    <t>Количина</t>
  </si>
  <si>
    <t>03.00</t>
  </si>
  <si>
    <t xml:space="preserve">ВОДОВОД (САНИТАРНА И ПОЖАРНА МРЕЖА) </t>
  </si>
  <si>
    <t>03.01</t>
  </si>
  <si>
    <t xml:space="preserve">Водоводне цеви од полиетилена високе густоће типа ПЕХД за радни притисак од 10,0 бара, за израду доводног цевовода, и постављање цеви у земљи до објекта.  Спајање цијеви чеоним варењем.Обрачунава се и плаћа по метру дужном монтиране водоводне цеви. 
</t>
  </si>
  <si>
    <t>м'</t>
  </si>
  <si>
    <t>03.02</t>
  </si>
  <si>
    <t xml:space="preserve">Извршити набавку и монтажу баждареног импулсног водомера, димензија датих у пројекту, асходно упутству ЈКП"ВиК" Панчево, а то подразумева уградњу свих потребних делова пре и иyа водомера. Према препоруци ЈКП"ВиК" Панчево, предвидети уградњу:
1.Улазна деонице –Димензије према величини водомера и упутству ЈКП"ВиК" Панчево,
2. Редуцир –Димензије према величини водомера и упутству ЈКП"ВиК" Панчево,
3.Затварач –Димензије према величини водомера и упутству ЈКП"ВиК" Панчево,
4.Хватач нечистоћа–Димензије према величини водомера и упутству ЈКП"ВиК" Панчево,
5.Узводни усмеривач–Димензије према величини водомера и упутству ЈКП"ВиК" Панчево,
-.Холендер/МДК -Димензије према величини водомера и упутству ЈКП"ВиК" Панчево,
-.Муштикла/Заптивка – Поставља се код водомера до прецника Ø50, а све према упутству ЈКП"ВиК" Панчево,
6.ВОДОМЕР–Димензије према величини водомера и упутству ЈКП"ВиК" Панчево,
-.Муштикла/Заптивка – Поставља се код водомера до прецника Ø50, а све према упутству ЈКП"ВиК" Панчево,
-.Холендер/МДК -Димензије према величини водомера и упутству ЈКП"ВиК" Панчево,Обрачунава се и плаћа по монтираном комаду. </t>
  </si>
  <si>
    <t xml:space="preserve">7.Низводни усмеривач–Димензије према величини водомера и упутству ЈКП"ВиК" Панчево,
8.Затварач –Димензије према величини водомера и упутству ЈКП"ВиК" Панчево,
9.Излазна деонице –Димензије према величини водомера и упутствуЈКП"ВиК" Панчево, 
</t>
  </si>
  <si>
    <t>ком</t>
  </si>
  <si>
    <t xml:space="preserve">УКУПНО ВОДОВОД (САНИТАРНА И ПОЖАРНА МРЕЖА) </t>
  </si>
  <si>
    <t>04.00</t>
  </si>
  <si>
    <t xml:space="preserve">КАНАЛИЗАЦИЈА </t>
  </si>
  <si>
    <t>04.07</t>
  </si>
  <si>
    <t>ACO OLEOPATOR P NS3 SF300</t>
  </si>
  <si>
    <t>04.11</t>
  </si>
  <si>
    <t>Набавка, транспорт и монтажа вертикалних кровних сливника. Кровни сливник са термички изолованим ПП телом сливника, са фабрички навареном ЕПДМ манжетмом, са хватачем лишћа Ø170мм, димензија ДН75/110/125/160мм.  Посебну пажњу посветити обради површине око сливника. Сливници се повезују се хидроизолацијом крова.  Поставка хидроизолације око сливника мора бити усглашена са осталим слојевима хидроизолације крова. Обрачун се врши по комаду комплет уграђеног сливника.</t>
  </si>
  <si>
    <t>Ø110 sa eletrogrejačem</t>
  </si>
  <si>
    <t>Ø 80 мм</t>
  </si>
  <si>
    <t xml:space="preserve">Kao završni sloj projektovana je elastična vodonepropusna PVC sintetička membrana, sa geotekstilom, tipa kao SikaPlan 15G debljine 1.5mm. Membrana je armirana poliesterskom mrežicom, UV otporna, svetlo sive boje RAL 7047, slobodno položena kao poslednji sloj na krovu. Na krajevima rolne (2x20m) je mehanički pričvršćena fikserima za podlogu (zavrtnjima sa podloškom za sintetičke krovne membrane tipa SarnaFast), a preko linije fiksiranja se preklapa sledeća rolna membrane i zavaruje se na fiksiranu membranu. Membrana se po obodu objekta mora fiksirati.
Karakteristike membrane: Sintetička, krovna hidroizolaciona membrane u skladu sa standardom EN 13956, sertifikovana kao 1213-CPD-4127. Vodonepropusnost mora da zadovoljava standard EN 1928. Otpornost na “grad” u skladu sa EN 13583. Otpornost vara na smicanje ≥ 300 N/50 mm u skladu sa EN 12316-2; Otpornost vara na kidanje ≥ 600 N/50 mm po EN 12317-2. Čvrtoća pri zatezanju ≥ 900 N/50 mm u skladu sa  EN 12311-2. Otpornost na uticaj vatre u skladu sa EN 13501-5 Broof T3. Membranu postavljati preko sloja za pad sa preklopom na spojevima i varenjem toplim vazduhom.   
Zaštitu hidroizolacije od uticaja sile vetra, tj. količinu fiksera, raspored fiksiranja, pravac postavljanja membrane i širina membrane - izvesti prema proračunu Wind Load ili  Jet Stream, koji zadovoljava Eurocode EN-1991-1-4 (2005), izrađenim od strane isporučioca hidroizolacije, a sve prema ulaznim podacima (max. brzina vetra, geometrija i visina objekta, dinamička sila fiksera itd.) 
Hidroizolacija se na preklopima vari vrelim vazduhom pri čemu treba voditi računa da je širina preklopa min. 5cm od ivice ("tanjirića") fiksera do ivice preklopa (membrane). Da ne bi došlo do oštećenja membrane, postaviti trake širine 90 ili 120cm za pristup instalacijama i održavanju na krovu.  Hidroizolacionu membranu, sa geotekstilom 300gr/m², postaviti preko sloja za pad i vertikalno u celoj visini krovnog nadzitka.    
U cenu je uračunata i obrada svih detalja, ugranja slivnika, unutrašnjih i spoljašnjih uglova, obrada svih prodora kao i ivičnih lajsni.  Detalje, prodore i završavanja treba izvesti prema detaljima iz projekta i detaljima izvođača sistemskim opšivkama. 
Membrana se fiksira u sloj za pad.
</t>
  </si>
  <si>
    <t>ком.</t>
  </si>
  <si>
    <t>Кол.</t>
  </si>
  <si>
    <t>Nabavka materijala i izrada zvučne izolacije poda sprata od termosilenta d=1cm 
(cena kao pozicija br-6.14.)</t>
  </si>
  <si>
    <r>
      <t>Nabavka, isporuka i postavljanje Multipor ploča na krovnoj kosoj ploči lanterne,i na krovnim šahtama. Ploče lepiti odgovarajučim Multipor lepkom. Obračun po m</t>
    </r>
    <r>
      <rPr>
        <vertAlign val="superscript"/>
        <sz val="12"/>
        <rFont val="Times New Roman"/>
        <family val="1"/>
      </rPr>
      <t>2</t>
    </r>
    <r>
      <rPr>
        <sz val="12"/>
        <rFont val="Times New Roman"/>
        <family val="1"/>
      </rPr>
      <t>.</t>
    </r>
  </si>
  <si>
    <t xml:space="preserve"> d=12.50cm</t>
  </si>
  <si>
    <t xml:space="preserve">  d=5.00cm</t>
  </si>
  <si>
    <r>
      <t>Nabavka, isporuka i postavljanje Multipor ploča debljine d=10cm, oko prozora na lanterni na krovu. Ploče lepiti odgovarajučim Multipor lepkom. Obračun po m</t>
    </r>
    <r>
      <rPr>
        <vertAlign val="superscript"/>
        <sz val="12"/>
        <rFont val="Times New Roman"/>
        <family val="1"/>
      </rPr>
      <t>2</t>
    </r>
    <r>
      <rPr>
        <sz val="12"/>
        <rFont val="Times New Roman"/>
        <family val="1"/>
      </rPr>
      <t>.</t>
    </r>
  </si>
  <si>
    <t xml:space="preserve">Isporuka i montaža aluminijumskih fiksnih pregrada od zastakljenih AL profila. Dimenzije pregrada 95 x 296cm. Obračun po komadu. </t>
  </si>
  <si>
    <t>Pregradni element u prizemlju niše za elektro ormane i  pregradni element na spratu niše za elektro i tt opremu. Pregrade se rade od PP GK ploča tako da ploča bude u vertikalnoj ravni sa vratima elektro ormana. (profil je 140mm)</t>
  </si>
  <si>
    <t>Mašinski (i ručni) iskop zemlje 3. kategorije za šaht rezervoara za vodu i pumpnu stanicu. Iskop izvesti kao široki prema projektu i datim kotama. Bočne kose strane pravilno odseći a dno nivelisati. Iskopanu zemlju prevesti kolicima, iskoristiti za nasipanje ili utovariti na kamion i odvesti na gradsku deponiju. U cenu ne ulazi nasipanje, utovar i odvoženje zemlje van gradilišta. Obračun po m3.</t>
  </si>
  <si>
    <t>m3</t>
  </si>
  <si>
    <t>Nabavka i razastiranje tamponskih slojeva ispod podne ploče šahta:</t>
  </si>
  <si>
    <t>a) Frakcija 0-31mm:</t>
  </si>
  <si>
    <t>b) Frakcija 0-63mm:</t>
  </si>
  <si>
    <t>c) prirodni šljunka</t>
  </si>
  <si>
    <t>Izrada armirano betonskog šahta od VDP 6, MB 40. Nabavka i ugradnja betona za šaht rezervoara za vodu i pumpnu stanicu ukupnih dimenzija 580/260 cm. Zidovi i ploče šahta su debljine 15cm. Šaht se izvodi kao ukopan, preko prethodno pripremljenog tamponskog sloja.Izraditi dvostranu oplatu.. Zidove i ploče šahta armirati po projektu, detaljima i statičkom proračunu. U ploči ostaviti otvor za spuštanje opreme dimenzija. Ugraditi penjalice  prema projektu. Beton ugraditi i negovati po propisima. U cenu ulazi sva potrebna oplata.</t>
  </si>
  <si>
    <t>podna ploča</t>
  </si>
  <si>
    <t>zidovi</t>
  </si>
  <si>
    <t>gornja ploča</t>
  </si>
  <si>
    <t>Nabavka i ugradnja penjalica.</t>
  </si>
  <si>
    <t>Ugradnja rešetkastog poklopca po čitavoj površini drenažnog otvora (0,50x0,50)</t>
  </si>
  <si>
    <t xml:space="preserve">Ugradnja šaht poklopca (dim otvora 200x180). Obračun po kom. </t>
  </si>
  <si>
    <t>Nabavka i postavljanje termoizolacije sa donje strane gornje ploče šahta. Termoizolacija multipor d=5cm. Obračun po m2.</t>
  </si>
  <si>
    <t>Nabavka i postavljanje stirodura d=5cm sa donje strane poklopca šahta. Obračun po m2.</t>
  </si>
  <si>
    <t>Zatrpavanje prostora oko šahta materijalom iz iskopa. Obračun po m3.</t>
  </si>
  <si>
    <t>Odvoz preostalog materijala iz iskopa na gradsku deponije. Obračun po m3.</t>
  </si>
  <si>
    <t>Obeležavanje i obnavljanje trase i operativnog poligona pre početka radova</t>
  </si>
  <si>
    <t xml:space="preserve">Uređenje postojećeg kolovoza, opsecanje desne ivice kolovoza i čišćenje i prskanje bitumenskom emulzijom </t>
  </si>
  <si>
    <t>m'</t>
  </si>
  <si>
    <t>Skidanje humusnog sloja mašinskim putem u sloju prosečne debljine d=0.20m, sa odlaganjem na gomile na svakih 50m. 354.00m2x0.20m=70.80m3</t>
  </si>
  <si>
    <r>
      <t>m</t>
    </r>
    <r>
      <rPr>
        <vertAlign val="superscript"/>
        <sz val="12"/>
        <rFont val="Times New Roman"/>
        <family val="1"/>
      </rPr>
      <t>3</t>
    </r>
  </si>
  <si>
    <t xml:space="preserve">Mašinski iskop zemljanog materijala III-IV kategorije do projektovane kote sa utovarom u vozilo i odvozom na deponiju do 10 km. Odvoz zemlje na deponiju se vrši ukoliko nije podobna za izradu nasipa </t>
  </si>
  <si>
    <t xml:space="preserve">Zbijanje podtla vibrosredstvima do propisane zbijenosti  </t>
  </si>
  <si>
    <r>
      <t>m</t>
    </r>
    <r>
      <rPr>
        <vertAlign val="superscript"/>
        <sz val="12"/>
        <rFont val="Times New Roman"/>
        <family val="1"/>
      </rPr>
      <t>2</t>
    </r>
  </si>
  <si>
    <t xml:space="preserve">Mašinska izrada nasipa od zemljanog materijala III-IV kategorije, u slojevima, sa zbijanjem do propisane zbijenosti </t>
  </si>
  <si>
    <t xml:space="preserve">Planiranje i valjanje posteljice do propisane ravnosti i zbijenosti na projektovanu kotu </t>
  </si>
  <si>
    <t>Utovar, transport, istovar i razastiranje viška zemljanog materijala na deponiju materijala Lt=10km, Kr=1,15.70.80-40.00=30.80m3</t>
  </si>
  <si>
    <t xml:space="preserve">Izrada sloja od drobljenog kamenog materijala 0-63mm sa zbijanjem vibro sredstvima, debljine sloja u zbijenom stanju </t>
  </si>
  <si>
    <t>d=20cm (kolovoz saobraćajnice)</t>
  </si>
  <si>
    <t>Izrada sloja od drobljenog kamenog agregata 0-31,5mm sa zbijanjem vibro sredstvima, debljine sloja u zbijenom stanju:</t>
  </si>
  <si>
    <t xml:space="preserve">d=15cm (saobraćajnica) </t>
  </si>
  <si>
    <t xml:space="preserve">d=20cm (parking) </t>
  </si>
  <si>
    <t xml:space="preserve">Nabavka i ugradnja Behaton ploča liveno pikovanih dimenzija 30/30/10  na sloju peska granulacije 0-4mm,debljine d=5cm </t>
  </si>
  <si>
    <t xml:space="preserve">Nabavka i ugradnja Behaton ploča liveno pikovanih dimenzija 10/10/10  na sloju peska granulacije 0-4mm,debljine d=5cm </t>
  </si>
  <si>
    <t>Nabavka i ugradnja završnog elementa na kontaktu behaton ploča i rater ploča</t>
  </si>
  <si>
    <t xml:space="preserve">Nabavka i ugradnja betonskih raster ploča  BT 40/60/10 cm na sloju glinovitog peska 0-4mm, d=5cm (parking) sa ispunjavanjem BT ploča mešavinom crnice, đubriva i semena trave u suvom stanju uz lako polivanje vodom </t>
  </si>
  <si>
    <t>Nabavka i ugradnja betonskih raster ploča  BT 40/60/10 cm na sloju glinovitog peska 0-4mm, d=5cm (prostor za kontejner) sa ispunjavanjem BT ploča šljunkom</t>
  </si>
  <si>
    <t>Izrada betonske podloge debljine 10cm na ulazu na parking koja je sa gornje strane ofarbana signalnom bojom RAL 1003 signalfelb</t>
  </si>
  <si>
    <t>Nabavka, isporuka materijala, sa obradom jednoslojnih parootparivača Ø75mm. na ravnom krovu. Obračun po komadu.</t>
  </si>
  <si>
    <t>Hidrofobni premaz preko završnog fasadnog sloja na stubovima fasade - Sika MonoTop 620 ili sl. Obračun po m2.</t>
  </si>
  <si>
    <t>Nabavka za šaht, bubreće paste tipa SIKA SWELL S2 ili sl. u koju se potapa  traka tipa SIKA SWELL P  25 ili sl.. Obračun po m'.</t>
  </si>
  <si>
    <t>Podni odbojnici za sva vrata. Tip : polumesec sa gumom, silver, mat. 
Obračun po komadu.</t>
  </si>
  <si>
    <t>Isporuka materijala i izrada završnog fasadnog sloja na stubovima fasade - Sika MonoTop 620. Premazati higrofobnim premazom. Obračun po m2.</t>
  </si>
  <si>
    <t>Isporuka materijala i izrada završnog fasadnog sloja na zidovima fasade  -  Sika ThermoCoat AcrylTop F-1,5(W). Obračun po m2.</t>
  </si>
  <si>
    <t>Nabavka materijala, isporuka i ugradnja ivičnog profila (okapnice), od al lima laminiranog PVC-om, razvijene širine RŠ do 15cm, sa gitovanjem trajno elastičnim gitom tipa SikaFlex 11FC u svemu prema detalju usvojenom od proizvođača membrane (SIKA) i na uvid dostavljenom uzorku. Obračun po m'.</t>
  </si>
  <si>
    <t>Dopuna za vertiklane lajsne oko svih unutrašnjih varta. Obračun po m'.</t>
  </si>
  <si>
    <t xml:space="preserve"> - vrata na delu hodnik-kancelarije: 34komx2,96x2=201,28m</t>
  </si>
  <si>
    <t xml:space="preserve"> - vrata na toaletima i kuhinji: 12komx2,26x2=54,24m </t>
  </si>
  <si>
    <t>Antigrafit premaz na bočnim stranama fasade. Bočne strane do visine 2,5m. 
Obračun po m2.</t>
  </si>
  <si>
    <t>Ø110мм - унутрашњи пречник</t>
  </si>
  <si>
    <r>
      <rPr>
        <u val="single"/>
        <sz val="12"/>
        <rFont val="Times New Roman"/>
        <family val="1"/>
      </rPr>
      <t>Сепаратор на паркингу:</t>
    </r>
    <r>
      <rPr>
        <sz val="12"/>
        <rFont val="Times New Roman"/>
        <family val="1"/>
      </rPr>
      <t xml:space="preserve"> Набавка, транспорт сепаратора нафтних деривата НС6/600, са бз-пасом, од ПЕ према СРПС ЕН858-1, са коалесцентним филтером, сигурносним пловком, протока 6л/с. Пречника 1.32м, висине 1.38м, масе 67кг, са  поклопцем за сепараторе  пречника фи 600мм , са кратким надвишењем од ПЕ, за тежак саобраћај.
Обрачун по комаду комплет уграђеног сепаратора спремног за употребу.         </t>
    </r>
  </si>
  <si>
    <r>
      <t xml:space="preserve">Isporuka materijala i postavljanje </t>
    </r>
    <r>
      <rPr>
        <b/>
        <sz val="12"/>
        <rFont val="Times New Roman"/>
        <family val="1"/>
      </rPr>
      <t>ograde unutrašnjeg stepeništa, od pune vodootporne, višeslojno lamelirane ploče</t>
    </r>
    <r>
      <rPr>
        <sz val="12"/>
        <rFont val="Times New Roman"/>
        <family val="1"/>
      </rPr>
      <t xml:space="preserve"> (šper ploča od prirodnog drveta - breza ili neka druga koja je zastupljena na tržištu), ukupne debljine d=36-42mm. Ogradne ploče izraditi trajnim lepljenjem dve ploče debljine d=21mm. Završna obrada i zaštita : bezbojni lak (vidljiva struktura drveta). Dimenzije su date u grafičkoj dokumentaciji : 328/118cm i 322/118cm. Obračun po m'.</t>
    </r>
  </si>
  <si>
    <r>
      <rPr>
        <b/>
        <sz val="12"/>
        <rFont val="Times New Roman"/>
        <family val="1"/>
      </rPr>
      <t>POS 4 :</t>
    </r>
    <r>
      <rPr>
        <sz val="12"/>
        <rFont val="Times New Roman"/>
        <family val="1"/>
      </rPr>
      <t xml:space="preserve"> Isporuka materijala i postavljanje </t>
    </r>
    <r>
      <rPr>
        <b/>
        <sz val="12"/>
        <rFont val="Times New Roman"/>
        <family val="1"/>
      </rPr>
      <t xml:space="preserve">ograde unutrašnjeg stepeništa, NA PODESTU, </t>
    </r>
    <r>
      <rPr>
        <sz val="12"/>
        <rFont val="Times New Roman"/>
        <family val="1"/>
      </rPr>
      <t>od čeličnih elemenata sa ispunom od sigurnosnog stakla, ukupne visine stakla 111cm. Visina ograde od gotovog poda je 90cm. Širina staklenog elementa je 315cm.  Konstrukcija i izrada : Sigurnosno staklo laminirano flot 8.8.4 KP, kaljeno (ESG), sečeno pravilno, brušeno na poziciji dodira rukom. ''U'' profil formiran od čeličnog lima d=8mm, dimenzija 150x150mm. Zaptivanje : U ''U'' profile ugraditi štelujuće stezače za staklo. Ugradnja : Profili se ankeruju suvim postupkom preko čeličnih kotvi na licu mesta. Staklo se ugrađuje suvim postupkom u skrivene linijske, čelične ''U'' profile. Stakla se postavljaju na razmacima prema šemi. Završna obrada : Čelične nosače zaštiti PP premazom. Staklo : bistro, bezbojno, polirano. Čelične držače zaštiti sintemom antikorozivne zaštite (sloj dvokomponentnog prajmera, sloj na bazi epoksidnih smola i poliuretanski završni sloj RAL 7024, Graphit grau). Dimenzije su date u grafičkoj dokumentaciji : 315/112cm. 
Obračun po m'.</t>
    </r>
  </si>
  <si>
    <r>
      <rPr>
        <b/>
        <sz val="12"/>
        <rFont val="Times New Roman"/>
        <family val="1"/>
      </rPr>
      <t xml:space="preserve">POS 5 : </t>
    </r>
    <r>
      <rPr>
        <sz val="12"/>
        <rFont val="Times New Roman"/>
        <family val="1"/>
      </rPr>
      <t xml:space="preserve">Isporuka materijala i postavljanje </t>
    </r>
    <r>
      <rPr>
        <b/>
        <sz val="12"/>
        <rFont val="Times New Roman"/>
        <family val="1"/>
      </rPr>
      <t xml:space="preserve">ograde unutrašnjeg stepeništa, NA PODESTU, </t>
    </r>
    <r>
      <rPr>
        <sz val="12"/>
        <rFont val="Times New Roman"/>
        <family val="1"/>
      </rPr>
      <t>od čeličnih elemenata sa ispunom od sigurnosnog stakla, ukupne visine stakla 120cm. Visina ograde od gotovog poda je 90cm. Širina staklenog elementa je 166cm.  Konstrukcija i izrada : Sigurnosno staklo laminirano flot 8.8.4 KP, kaljeno (ESG), sečeno pravilno, brušeno na poziciji dodira rukom. ''U'' profil formiran od čeličnog lima d=8mm, dimenzija 150x150mm. Zaptivanje : U ''U'' profile ugraditi štelujuće stezače za staklo. Ugradnja : Profili se ankeruju suvim postupkom preko čeličnih kotvi na licu mesta. Staklo se ugrađuje suvim postupkom u skrivene linijske, čelične ''U'' profile. Stakla se postavljaju na razmacima prema šemi. Završna obrada : Čelične nosače zaštiti PP premazom. Staklo : bistro, bezbojno, polirano. Čelične držače zaštiti sintemom antikorozivne zaštite (sloj dvokomponentnog prajmera, sloj na bazi epoksidnih smola i poliuretanski završni sloj RAL 7024, Graphit grau). Dimenzije su date u grafičkoj dokumentaciji : 166/121cm. 
Obračun po m'.</t>
    </r>
  </si>
  <si>
    <r>
      <t>Isporuka materijala i izrada podloge-cementne košuljice za protivklizni cementnipodnom sistem na rampi, debljine d = 5cm. Obračun po m</t>
    </r>
    <r>
      <rPr>
        <vertAlign val="superscript"/>
        <sz val="12"/>
        <rFont val="Times New Roman"/>
        <family val="1"/>
      </rPr>
      <t>2</t>
    </r>
    <r>
      <rPr>
        <sz val="12"/>
        <rFont val="Times New Roman"/>
        <family val="1"/>
      </rPr>
      <t>.</t>
    </r>
  </si>
  <si>
    <r>
      <t xml:space="preserve">Isporuka materijala i izrada </t>
    </r>
    <r>
      <rPr>
        <b/>
        <sz val="12"/>
        <rFont val="Times New Roman"/>
        <family val="1"/>
      </rPr>
      <t>cementnog PROTIVKLIZNOG podnog sistema</t>
    </r>
    <r>
      <rPr>
        <sz val="12"/>
        <rFont val="Times New Roman"/>
        <family val="1"/>
      </rPr>
      <t xml:space="preserve"> - na rampi. Debljina cementnog sistema d=1cm. Obračun po m2.</t>
    </r>
  </si>
  <si>
    <t>Izrada ploče od mršavog betona MB 15 debljine 5cm kao podloge temeljne ploče šahta. Izraditi ploču po projektu. Obračun po m2.</t>
  </si>
  <si>
    <t xml:space="preserve">isporuka i montaža 'KOKOS' OTIRAČA
- dimenzije : širina u širini ulaznog hola od zida do zida 328cm / dubina 150cm mereno od ulaznih vrata u objekat / visina 30mm
- ugradnja : na gumenoj podlozi, upušten, u ravni sa KGP
Preporuka priuzvođača je da se otvor u podu ostavi visine 27-28mm, jer će se već nakon par dana korišćenja, doći sa debljine od 30mm, na 27-28mm, zbog prirode materijala.
Obračun po komadu.
</t>
  </si>
  <si>
    <t>komplet</t>
  </si>
  <si>
    <r>
      <t xml:space="preserve">Izrada i montaža čelične ograde na prilaznoj rampi glavnog ulaza.
Ograda sastavljena od čel. cevi fi 33,7x2,5 mm kao noseći stubovi i dve paralelne horizontalne cevi </t>
    </r>
    <r>
      <rPr>
        <sz val="12"/>
        <rFont val="Calibri"/>
        <family val="2"/>
      </rPr>
      <t>Ø</t>
    </r>
    <r>
      <rPr>
        <sz val="12"/>
        <rFont val="Times New Roman"/>
        <family val="1"/>
      </rPr>
      <t xml:space="preserve">42,4x2,5 mm. Čel ograda sastavljena i toplocinkovana u segmentima, nakon cinkovanja premazana odgovarajućim prajmerom i farbana u boju po želji rall 7024 i montirana suvim spojem.
Cena obuhvata oba kraka ograde i dva bočna rama na rampi.
Okvirna ukupna dužina 4x1770cm + 2x324cm + 4x24cm + 6x100cm (8424cm).
</t>
    </r>
  </si>
  <si>
    <t xml:space="preserve">Isporuka materijala i izrada OGRADE NA POZICIJI KLUPE HOLA NA PRVOM SPRATU
- čelični profil kružnog poprečnog preseka Ø40mm
- završna obrada i zaštita : bojen (RAL) poliuretanskim lakom.
Okvirna dužina 328cm.
</t>
  </si>
  <si>
    <t xml:space="preserve">Isporuka materijal i izrada PLAKARSKIH VRATA od univera ili kompakt ploča, za zatvranje NIŠA ELEKTRO OPREME NA PRVOM SPRATU.  Dimenzije : 96x300cm. Obračun po komadu.
</t>
  </si>
  <si>
    <t xml:space="preserve"> - prizemlje 36.5x305.5cm </t>
  </si>
  <si>
    <t xml:space="preserve"> - prizemlje 34.4x304.5cm </t>
  </si>
  <si>
    <t xml:space="preserve"> - sprat 38.8x298.5cm </t>
  </si>
  <si>
    <t xml:space="preserve"> - sprat 37.2x298.3cm </t>
  </si>
  <si>
    <t>Isporuka materijala i opšivanje  instalacionih kanala običnim GK pločama. Obračun po m'.
Dimenzije :</t>
  </si>
  <si>
    <t xml:space="preserve"> - prizemlje 27.8x306cm </t>
  </si>
  <si>
    <t xml:space="preserve"> - sprat 33x296.5cm </t>
  </si>
  <si>
    <t xml:space="preserve"> - sprat 30.5x297cm </t>
  </si>
  <si>
    <t xml:space="preserve"> - prizemlje 75x130cm </t>
  </si>
  <si>
    <t xml:space="preserve"> - prizemlje 75x149cm </t>
  </si>
  <si>
    <t xml:space="preserve"> - sprat 31x307cm </t>
  </si>
  <si>
    <t>Isporuka materijala i opšivanje instalacionih kanala vatrootpornim GK pločama. Obrčun po komadu.</t>
  </si>
  <si>
    <t>Isporuka materijala i opšivanje instalacionih kanala vlagootpornim GK pločama. Obračun po m'.
Dimenzije :</t>
  </si>
  <si>
    <t xml:space="preserve"> - sprat 75x120cm </t>
  </si>
  <si>
    <t xml:space="preserve"> - sprat 75x152cm </t>
  </si>
  <si>
    <t xml:space="preserve"> - prizemlje 42.4x306cm </t>
  </si>
  <si>
    <t xml:space="preserve"> - prizemlje 41.4x306cm </t>
  </si>
  <si>
    <t xml:space="preserve"> - sprat 40.8x297.5cm </t>
  </si>
  <si>
    <t xml:space="preserve"> - sprat 402x297.5cm </t>
  </si>
  <si>
    <t xml:space="preserve"> - prizemlje 31.5x308cm </t>
  </si>
  <si>
    <t xml:space="preserve"> - prizemlje 33.5x305cm </t>
  </si>
  <si>
    <t>Utovar i odvoz zemlje iz iskopa (za rezervoar) na deponiju do 10km. 
Obračun po m³.</t>
  </si>
  <si>
    <t>Nabavka materijala i izrada sitnozrnog betona 
(dvofrakcijskog) MB20 - sloja za pad ravnog neprohodnog krova, preko termoizolacije, debljine  d=5-17cm, prema definisanim padovima i sistemu vertikalnih slivnika. Sitnozrni beton ( polusuvi ) armirati armaturnom mrežom Q84 ( Ø4/15 ) i ankerovati preko ankera fi 8 dužine 50cm na svakih 30cm u obodne AB grede. Beton ugraditi i negovati po propisima. U cenu ulazi sva potrebna oplata izuzev armature.</t>
  </si>
  <si>
    <r>
      <t xml:space="preserve">Nabavka, isporuka i postavljanje Multipor ploča debljine d=10cm, ispod objekta. Ploče lepiti odgovarajučim Multipor lepkom </t>
    </r>
    <r>
      <rPr>
        <sz val="12"/>
        <rFont val="Times New Roman"/>
        <family val="1"/>
      </rPr>
      <t>i šrafiti</t>
    </r>
    <r>
      <rPr>
        <sz val="12"/>
        <rFont val="Times New Roman"/>
        <family val="1"/>
      </rPr>
      <t>. Obračun po m</t>
    </r>
    <r>
      <rPr>
        <vertAlign val="superscript"/>
        <sz val="12"/>
        <rFont val="Times New Roman"/>
        <family val="1"/>
      </rPr>
      <t>2</t>
    </r>
    <r>
      <rPr>
        <sz val="12"/>
        <rFont val="Times New Roman"/>
        <family val="1"/>
      </rPr>
      <t xml:space="preserve">. </t>
    </r>
  </si>
  <si>
    <r>
      <t>Izrada sloja za pad u nagibu 1% u svrhu kanalisanja vode ka drenažnoj jami (debljina min3cm mah 8cm). Obračun po m</t>
    </r>
    <r>
      <rPr>
        <vertAlign val="superscript"/>
        <sz val="12"/>
        <rFont val="Times New Roman"/>
        <family val="1"/>
      </rPr>
      <t>2</t>
    </r>
    <r>
      <rPr>
        <sz val="12"/>
        <rFont val="Times New Roman"/>
        <family val="1"/>
      </rPr>
      <t>.</t>
    </r>
  </si>
  <si>
    <r>
      <t xml:space="preserve">Isporuka materijala i izrada rukohvata na zidovima unutrašnjeg stepeništnog prostora. Rukohvat  se izrađuje od :
- čeličnih profila kružnog poprečnog preseka </t>
    </r>
    <r>
      <rPr>
        <sz val="12"/>
        <rFont val="Calibri"/>
        <family val="2"/>
      </rPr>
      <t>Ø</t>
    </r>
    <r>
      <rPr>
        <sz val="12"/>
        <rFont val="Times New Roman"/>
        <family val="1"/>
      </rPr>
      <t xml:space="preserve">40mm
- završna obrada i zaštita : bojen (RAL) poliuretanskim lakom
</t>
    </r>
  </si>
  <si>
    <t>Ukupno bez PDV-a</t>
  </si>
  <si>
    <t>Ukupno sa PDV-om</t>
  </si>
  <si>
    <t xml:space="preserve">Jed. cena bez PDV-a </t>
  </si>
  <si>
    <t xml:space="preserve">Jed. cena sa PDV-om </t>
  </si>
  <si>
    <r>
      <t xml:space="preserve">Предмер и предрачун - образац структуре понуђене цене, </t>
    </r>
    <r>
      <rPr>
        <sz val="18"/>
        <rFont val="Times New Roman"/>
        <family val="1"/>
      </rPr>
      <t>у преговарачком поступку јавне набавке радова без објављивања позива за подношење понуда - непредвиђени радови на изградњи зграде Прекршајног суда у Панчеву, ЈН 1/2018</t>
    </r>
  </si>
  <si>
    <t>Јед. цена без ПДВ-а</t>
  </si>
  <si>
    <t>Јед. цена са ПДВ-ом</t>
  </si>
  <si>
    <t>Укупно без ПДВ-а</t>
  </si>
  <si>
    <t>Укупно са ПДВ-ом</t>
  </si>
  <si>
    <t>А</t>
  </si>
  <si>
    <t>Б</t>
  </si>
  <si>
    <t>В</t>
  </si>
  <si>
    <t>Г</t>
  </si>
  <si>
    <t>УКУПНО Г:</t>
  </si>
  <si>
    <t>УКУПНО В:</t>
  </si>
  <si>
    <t>УКУПНО Б:</t>
  </si>
  <si>
    <t>УКУПНО А:</t>
  </si>
  <si>
    <t>УКУПНО А + Б + В + Г:</t>
  </si>
  <si>
    <t>Напомена: у случајевима где се наводи појединачни робни знак, патент или тип,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 цена без ПДВ-а" понуђач уписује цену по јединици мере изражену у динарима без обрачунатог пореза на додату вредност, за сваку тражену позицију. У колону "Јед. цена са ПДВ-ом" понуђач уписује цену по јединици мере изражену у динарима са обрачунатим порезом на додату вредност, за сваку тражену позицију. У колону "Укупно без ПДВ-а" понуђач уписује цену за укупну количину изражену у динарима без обрачунатог пореза на додату вредност, за сваку тражену позицију. У колону "Укупно са ПДВ-ом" понуђач уписује цену за укупну количину изражену у динарима са обрачунатим порезом на додату вредност, за сваку тражену позицију.</t>
  </si>
  <si>
    <t>Датум:</t>
  </si>
  <si>
    <t>_______________</t>
  </si>
  <si>
    <t>Место:</t>
  </si>
  <si>
    <t>М.П.</t>
  </si>
  <si>
    <t>потпис овлашћеног лица понуђача</t>
  </si>
  <si>
    <t>___________________________</t>
  </si>
  <si>
    <t xml:space="preserve">Isporuka i montaža elektro motora za odimljavanje (elektro pokretač sa lanvem, konzola za elektro pokretač, VdS sertifikovana centrala), koji se ugrađuje na jednu poziciju AL prozora. Obračun po komadu. </t>
  </si>
  <si>
    <t>Isporuka i montaža 4 spoljašnje svetiljke. Obračun po komadu.</t>
  </si>
  <si>
    <t>Isporuka i montaža  aluminijumske protivkišne žaluzine za ugradnju na ventilacionim cevima toaleta i kanalizacije, dimenzija 150 x 150mm.</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</si>
</sst>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00"/>
    <numFmt numFmtId="189" formatCode="#,##0.00;[Red]#,##0.00"/>
    <numFmt numFmtId="190" formatCode="_-* #,##0.00\ _D_i_n_-;\-* #,##0.00\ _D_i_n_-;_-* &quot;-&quot;??\ _D_i_n_-;_-@_-"/>
    <numFmt numFmtId="191" formatCode="#,##0.00\ [$€-1]"/>
    <numFmt numFmtId="192" formatCode="#,##0.00\ _D_i_n_."/>
    <numFmt numFmtId="193" formatCode="_-&quot;€&quot;\ * #,##0.00_-;\-&quot;€&quot;\ * #,##0.00_-;_-&quot;€&quot;\ * &quot;-&quot;??_-;_-@_-"/>
    <numFmt numFmtId="194" formatCode="_-* #,##0.00\ [$Дин.-281A]_-;\-* #,##0.00\ [$Дин.-281A]_-;_-* &quot;-&quot;??\ [$Дин.-281A]_-;_-@_-"/>
    <numFmt numFmtId="195" formatCode="#,##0.00_ ;\-#,##0.00\ "/>
    <numFmt numFmtId="196" formatCode="#,###.00"/>
    <numFmt numFmtId="197" formatCode="0.0"/>
    <numFmt numFmtId="198" formatCode="#,##0.00\ &quot;Din.&quot;"/>
    <numFmt numFmtId="199" formatCode="#,##0.00\ [$Дин.-281A]"/>
    <numFmt numFmtId="200" formatCode="&quot;Yes&quot;;&quot;Yes&quot;;&quot;No&quot;"/>
    <numFmt numFmtId="201" formatCode="&quot;True&quot;;&quot;True&quot;;&quot;False&quot;"/>
    <numFmt numFmtId="202" formatCode="&quot;On&quot;;&quot;On&quot;;&quot;Off&quot;"/>
    <numFmt numFmtId="203" formatCode="[$€-2]\ #,##0.00_);[Red]\([$€-2]\ #,##0.00\)"/>
    <numFmt numFmtId="204" formatCode="#,##0.00\ [$Din.-241A]"/>
    <numFmt numFmtId="205" formatCode="#,##0.00\ [$din.-241A]"/>
    <numFmt numFmtId="206" formatCode="&quot;$&quot;#,##0.00"/>
    <numFmt numFmtId="207" formatCode="#,##0.0000"/>
  </numFmts>
  <fonts count="60">
    <font>
      <sz val="11"/>
      <color theme="1"/>
      <name val="Calibri"/>
      <family val="2"/>
    </font>
    <font>
      <sz val="11"/>
      <color indexed="8"/>
      <name val="Calibri"/>
      <family val="2"/>
    </font>
    <font>
      <sz val="10"/>
      <name val="Arial"/>
      <family val="2"/>
    </font>
    <font>
      <sz val="10"/>
      <name val="Arial CE"/>
      <family val="0"/>
    </font>
    <font>
      <sz val="12"/>
      <name val="Times New Roman"/>
      <family val="1"/>
    </font>
    <font>
      <sz val="12"/>
      <name val="Arial"/>
      <family val="2"/>
    </font>
    <font>
      <b/>
      <sz val="12"/>
      <name val="Times New Roman"/>
      <family val="1"/>
    </font>
    <font>
      <b/>
      <sz val="14"/>
      <name val="Times New Roman"/>
      <family val="1"/>
    </font>
    <font>
      <sz val="12"/>
      <color indexed="8"/>
      <name val="Times New Roman"/>
      <family val="1"/>
    </font>
    <font>
      <sz val="14"/>
      <name val="Times New Roman"/>
      <family val="1"/>
    </font>
    <font>
      <b/>
      <sz val="18"/>
      <name val="Times New Roman"/>
      <family val="1"/>
    </font>
    <font>
      <sz val="11"/>
      <name val="Times New Roman"/>
      <family val="1"/>
    </font>
    <font>
      <vertAlign val="superscript"/>
      <sz val="12"/>
      <name val="Times New Roman"/>
      <family val="1"/>
    </font>
    <font>
      <b/>
      <sz val="16"/>
      <name val="Times New Roman"/>
      <family val="1"/>
    </font>
    <font>
      <u val="single"/>
      <sz val="12"/>
      <name val="Times New Roman"/>
      <family val="1"/>
    </font>
    <font>
      <i/>
      <sz val="12"/>
      <name val="Times New Roman"/>
      <family val="1"/>
    </font>
    <font>
      <sz val="12"/>
      <name val="Calibri"/>
      <family val="2"/>
    </font>
    <font>
      <b/>
      <sz val="11"/>
      <name val="Times New Roman"/>
      <family val="1"/>
    </font>
    <font>
      <sz val="1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4"/>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border>
    <border>
      <left/>
      <right/>
      <top style="thin">
        <color indexed="8"/>
      </top>
      <bottom/>
    </border>
    <border>
      <left style="thin">
        <color indexed="8"/>
      </left>
      <right>
        <color indexed="63"/>
      </right>
      <top/>
      <bottom style="thin">
        <color indexed="8"/>
      </bottom>
    </border>
    <border>
      <left/>
      <right/>
      <top>
        <color indexed="63"/>
      </top>
      <bottom style="thin">
        <color indexed="8"/>
      </bottom>
    </border>
    <border>
      <left style="thin">
        <color indexed="8"/>
      </left>
      <right style="thin">
        <color indexed="8"/>
      </right>
      <top style="thin">
        <color indexed="8"/>
      </top>
      <bottom/>
    </border>
    <border>
      <left style="thin"/>
      <right style="thin"/>
      <top>
        <color indexed="63"/>
      </top>
      <bottom>
        <color indexed="63"/>
      </bottom>
    </border>
    <border>
      <left>
        <color indexed="63"/>
      </left>
      <right style="thin"/>
      <top style="thin"/>
      <bottom style="thin"/>
    </border>
  </borders>
  <cellStyleXfs count="11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3" fillId="0" borderId="0">
      <alignment/>
      <protection/>
    </xf>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wrapText="1"/>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4"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Font="1" applyAlignment="1">
      <alignment/>
    </xf>
    <xf numFmtId="0" fontId="8" fillId="0" borderId="0" xfId="0" applyFont="1" applyAlignment="1">
      <alignment/>
    </xf>
    <xf numFmtId="0" fontId="57" fillId="0" borderId="0" xfId="0" applyFont="1" applyAlignment="1">
      <alignment/>
    </xf>
    <xf numFmtId="0" fontId="8" fillId="0" borderId="0" xfId="107" applyFont="1" applyFill="1">
      <alignment/>
      <protection/>
    </xf>
    <xf numFmtId="0" fontId="10" fillId="0" borderId="0" xfId="107" applyFont="1" applyFill="1" applyBorder="1" applyAlignment="1">
      <alignment horizontal="center" wrapText="1"/>
      <protection/>
    </xf>
    <xf numFmtId="0" fontId="6" fillId="0"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57" fillId="0" borderId="0" xfId="0" applyFont="1" applyAlignment="1">
      <alignment/>
    </xf>
    <xf numFmtId="0" fontId="8" fillId="0" borderId="0" xfId="107" applyFont="1" applyFill="1" applyAlignment="1">
      <alignment horizontal="center"/>
      <protection/>
    </xf>
    <xf numFmtId="0" fontId="4" fillId="0" borderId="0" xfId="77" applyFont="1" applyFill="1" applyBorder="1" applyAlignment="1">
      <alignment vertical="center" wrapText="1"/>
      <protection/>
    </xf>
    <xf numFmtId="0" fontId="4" fillId="0" borderId="0" xfId="77" applyFont="1" applyFill="1" applyAlignment="1">
      <alignment vertical="center" wrapText="1"/>
      <protection/>
    </xf>
    <xf numFmtId="4" fontId="4" fillId="0" borderId="0" xfId="77" applyNumberFormat="1" applyFont="1" applyFill="1" applyBorder="1" applyAlignment="1">
      <alignment vertical="center" wrapText="1"/>
      <protection/>
    </xf>
    <xf numFmtId="49" fontId="6" fillId="7" borderId="11" xfId="77" applyNumberFormat="1" applyFont="1" applyFill="1" applyBorder="1" applyAlignment="1">
      <alignment horizontal="center" vertical="center" wrapText="1"/>
      <protection/>
    </xf>
    <xf numFmtId="0" fontId="6" fillId="7" borderId="11" xfId="77" applyFont="1" applyFill="1" applyBorder="1" applyAlignment="1">
      <alignment horizontal="center" vertical="center" wrapText="1"/>
      <protection/>
    </xf>
    <xf numFmtId="4" fontId="6" fillId="7" borderId="12" xfId="77" applyNumberFormat="1" applyFont="1" applyFill="1" applyBorder="1" applyAlignment="1">
      <alignment horizontal="center" vertical="center" wrapText="1"/>
      <protection/>
    </xf>
    <xf numFmtId="0" fontId="6" fillId="0" borderId="13" xfId="0" applyFont="1" applyFill="1" applyBorder="1" applyAlignment="1">
      <alignment vertical="center" wrapText="1"/>
    </xf>
    <xf numFmtId="0" fontId="6" fillId="0" borderId="10" xfId="0" applyFont="1" applyFill="1" applyBorder="1" applyAlignment="1">
      <alignment horizontal="center" wrapText="1"/>
    </xf>
    <xf numFmtId="0" fontId="57" fillId="0" borderId="0" xfId="0" applyFont="1" applyAlignment="1">
      <alignment horizontal="center"/>
    </xf>
    <xf numFmtId="0" fontId="4" fillId="0" borderId="10" xfId="0" applyFont="1" applyFill="1" applyBorder="1" applyAlignment="1">
      <alignment horizontal="left" wrapText="1"/>
    </xf>
    <xf numFmtId="4" fontId="57" fillId="0" borderId="10" xfId="107" applyNumberFormat="1" applyFont="1" applyFill="1" applyBorder="1" applyAlignment="1">
      <alignment horizontal="left" wrapText="1"/>
      <protection/>
    </xf>
    <xf numFmtId="4" fontId="4" fillId="0" borderId="0" xfId="0" applyNumberFormat="1" applyFont="1" applyAlignment="1">
      <alignment wrapText="1"/>
    </xf>
    <xf numFmtId="0" fontId="4" fillId="0" borderId="0" xfId="0" applyFont="1" applyAlignment="1">
      <alignment wrapText="1"/>
    </xf>
    <xf numFmtId="0" fontId="6" fillId="0" borderId="0" xfId="107" applyFont="1" applyFill="1" applyBorder="1" applyAlignment="1">
      <alignment horizontal="center" vertical="top" wrapText="1"/>
      <protection/>
    </xf>
    <xf numFmtId="0" fontId="4" fillId="0" borderId="0" xfId="0" applyFont="1" applyAlignment="1">
      <alignment vertical="top" wrapText="1"/>
    </xf>
    <xf numFmtId="0" fontId="4" fillId="0" borderId="0" xfId="0" applyFont="1" applyAlignment="1">
      <alignment horizontal="center" wrapText="1"/>
    </xf>
    <xf numFmtId="4" fontId="4" fillId="0" borderId="0" xfId="0" applyNumberFormat="1" applyFont="1" applyAlignment="1">
      <alignment horizontal="right" wrapText="1"/>
    </xf>
    <xf numFmtId="0" fontId="6" fillId="0" borderId="10" xfId="107" applyFont="1" applyFill="1" applyBorder="1" applyAlignment="1">
      <alignment horizontal="center" vertical="top" wrapText="1"/>
      <protection/>
    </xf>
    <xf numFmtId="0" fontId="4" fillId="0" borderId="10" xfId="107" applyFont="1" applyFill="1" applyBorder="1" applyAlignment="1">
      <alignment vertical="top" wrapText="1"/>
      <protection/>
    </xf>
    <xf numFmtId="49" fontId="4" fillId="0" borderId="10" xfId="107" applyNumberFormat="1" applyFont="1" applyFill="1" applyBorder="1" applyAlignment="1">
      <alignment horizontal="center" wrapText="1"/>
      <protection/>
    </xf>
    <xf numFmtId="4" fontId="4" fillId="0" borderId="10" xfId="107" applyNumberFormat="1" applyFont="1" applyFill="1" applyBorder="1" applyAlignment="1">
      <alignment horizontal="right" wrapText="1"/>
      <protection/>
    </xf>
    <xf numFmtId="16" fontId="6" fillId="0" borderId="10" xfId="107" applyNumberFormat="1" applyFont="1" applyFill="1" applyBorder="1" applyAlignment="1">
      <alignment horizontal="center" vertical="top" wrapText="1"/>
      <protection/>
    </xf>
    <xf numFmtId="0" fontId="4" fillId="0" borderId="10" xfId="107" applyFont="1" applyFill="1" applyBorder="1" applyAlignment="1">
      <alignment horizontal="left" vertical="top" wrapText="1"/>
      <protection/>
    </xf>
    <xf numFmtId="0" fontId="4" fillId="0" borderId="10" xfId="107" applyFont="1" applyFill="1" applyBorder="1" applyAlignment="1">
      <alignment horizontal="center" wrapText="1"/>
      <protection/>
    </xf>
    <xf numFmtId="0" fontId="6" fillId="0" borderId="10" xfId="107" applyFont="1" applyFill="1" applyBorder="1" applyAlignment="1">
      <alignment wrapText="1"/>
      <protection/>
    </xf>
    <xf numFmtId="49" fontId="4" fillId="0" borderId="10" xfId="107" applyNumberFormat="1" applyFont="1" applyFill="1" applyBorder="1" applyAlignment="1">
      <alignment vertical="top" wrapText="1"/>
      <protection/>
    </xf>
    <xf numFmtId="0" fontId="4" fillId="0" borderId="0" xfId="0" applyFont="1" applyFill="1" applyAlignment="1">
      <alignment wrapText="1"/>
    </xf>
    <xf numFmtId="3" fontId="6" fillId="0" borderId="10" xfId="0" applyNumberFormat="1" applyFont="1" applyFill="1" applyBorder="1" applyAlignment="1">
      <alignment horizontal="center" vertical="top" wrapText="1"/>
    </xf>
    <xf numFmtId="0" fontId="11" fillId="0" borderId="10" xfId="0" applyFont="1" applyFill="1" applyBorder="1" applyAlignment="1">
      <alignment vertical="top" wrapText="1"/>
    </xf>
    <xf numFmtId="0" fontId="4" fillId="0" borderId="10" xfId="0" applyFont="1" applyFill="1" applyBorder="1" applyAlignment="1">
      <alignment horizontal="center" wrapText="1"/>
    </xf>
    <xf numFmtId="0" fontId="4" fillId="0" borderId="10" xfId="0" applyFont="1" applyFill="1" applyBorder="1" applyAlignment="1">
      <alignment vertical="top" wrapText="1"/>
    </xf>
    <xf numFmtId="0" fontId="4" fillId="0" borderId="10" xfId="0" applyFont="1" applyFill="1" applyBorder="1" applyAlignment="1">
      <alignment wrapText="1"/>
    </xf>
    <xf numFmtId="0" fontId="6" fillId="0" borderId="0" xfId="0" applyFont="1" applyAlignment="1">
      <alignment wrapText="1"/>
    </xf>
    <xf numFmtId="0" fontId="4" fillId="0" borderId="14" xfId="0" applyFont="1" applyFill="1" applyBorder="1" applyAlignment="1">
      <alignment vertical="top" wrapText="1"/>
    </xf>
    <xf numFmtId="4" fontId="4" fillId="0" borderId="0" xfId="0" applyNumberFormat="1" applyFont="1" applyFill="1" applyBorder="1" applyAlignment="1">
      <alignment wrapText="1"/>
    </xf>
    <xf numFmtId="0" fontId="4" fillId="0" borderId="0" xfId="0" applyFont="1" applyFill="1" applyBorder="1" applyAlignment="1">
      <alignment wrapText="1"/>
    </xf>
    <xf numFmtId="2" fontId="4" fillId="0" borderId="10" xfId="108" applyNumberFormat="1" applyFont="1" applyBorder="1" applyAlignment="1">
      <alignment vertical="justify" wrapText="1"/>
      <protection/>
    </xf>
    <xf numFmtId="0" fontId="4" fillId="0" borderId="10" xfId="108" applyFont="1" applyBorder="1" applyAlignment="1">
      <alignment horizontal="center" wrapText="1"/>
      <protection/>
    </xf>
    <xf numFmtId="2" fontId="4" fillId="0" borderId="10" xfId="108" applyNumberFormat="1" applyFont="1" applyBorder="1" applyAlignment="1">
      <alignment horizontal="left" vertical="top" wrapText="1"/>
      <protection/>
    </xf>
    <xf numFmtId="0" fontId="4" fillId="0" borderId="10" xfId="108" applyFont="1" applyBorder="1" applyAlignment="1">
      <alignment horizontal="left" vertical="justify" wrapText="1"/>
      <protection/>
    </xf>
    <xf numFmtId="0" fontId="7" fillId="0" borderId="0" xfId="0" applyFont="1" applyAlignment="1">
      <alignment wrapText="1"/>
    </xf>
    <xf numFmtId="4" fontId="7" fillId="0" borderId="0" xfId="0" applyNumberFormat="1" applyFont="1" applyAlignment="1">
      <alignment wrapText="1"/>
    </xf>
    <xf numFmtId="0" fontId="4" fillId="0" borderId="10" xfId="108" applyFont="1" applyBorder="1" applyAlignment="1">
      <alignment wrapText="1"/>
      <protection/>
    </xf>
    <xf numFmtId="4" fontId="4" fillId="0" borderId="10" xfId="108" applyNumberFormat="1" applyFont="1" applyBorder="1" applyAlignment="1">
      <alignment horizontal="right" wrapText="1"/>
      <protection/>
    </xf>
    <xf numFmtId="0" fontId="4" fillId="0" borderId="10" xfId="108" applyFont="1" applyBorder="1" applyAlignment="1">
      <alignment horizontal="left" wrapText="1"/>
      <protection/>
    </xf>
    <xf numFmtId="0" fontId="4" fillId="0" borderId="10" xfId="108" applyFont="1" applyFill="1" applyBorder="1" applyAlignment="1">
      <alignment horizontal="left" wrapText="1"/>
      <protection/>
    </xf>
    <xf numFmtId="0" fontId="4" fillId="0" borderId="10" xfId="108" applyFont="1" applyFill="1" applyBorder="1" applyAlignment="1">
      <alignment horizontal="center" wrapText="1"/>
      <protection/>
    </xf>
    <xf numFmtId="0" fontId="6" fillId="0" borderId="10" xfId="0" applyFont="1" applyBorder="1" applyAlignment="1">
      <alignment horizontal="center" vertical="top" wrapText="1"/>
    </xf>
    <xf numFmtId="1" fontId="6" fillId="0" borderId="10" xfId="108" applyNumberFormat="1" applyFont="1" applyBorder="1" applyAlignment="1">
      <alignment horizontal="center" vertical="top" wrapText="1"/>
      <protection/>
    </xf>
    <xf numFmtId="0" fontId="6" fillId="0" borderId="10" xfId="108" applyFont="1" applyBorder="1" applyAlignment="1">
      <alignment horizontal="center" vertical="top" wrapText="1"/>
      <protection/>
    </xf>
    <xf numFmtId="1" fontId="4" fillId="0" borderId="0" xfId="108" applyNumberFormat="1" applyFont="1" applyFill="1" applyBorder="1" applyAlignment="1">
      <alignment horizontal="center" wrapText="1"/>
      <protection/>
    </xf>
    <xf numFmtId="2" fontId="4" fillId="0" borderId="0" xfId="108" applyNumberFormat="1" applyFont="1" applyFill="1" applyBorder="1" applyAlignment="1">
      <alignment vertical="justify" wrapText="1"/>
      <protection/>
    </xf>
    <xf numFmtId="0" fontId="4" fillId="0" borderId="0" xfId="108" applyFont="1" applyFill="1" applyBorder="1" applyAlignment="1">
      <alignment horizontal="center" wrapText="1"/>
      <protection/>
    </xf>
    <xf numFmtId="4" fontId="4" fillId="0" borderId="0" xfId="0" applyNumberFormat="1" applyFont="1" applyFill="1" applyBorder="1" applyAlignment="1">
      <alignment horizontal="right" wrapText="1"/>
    </xf>
    <xf numFmtId="3" fontId="6" fillId="0" borderId="15" xfId="0" applyNumberFormat="1" applyFont="1" applyFill="1" applyBorder="1" applyAlignment="1">
      <alignment horizontal="center" vertical="top" wrapText="1"/>
    </xf>
    <xf numFmtId="0" fontId="6" fillId="33" borderId="10" xfId="107" applyFont="1" applyFill="1" applyBorder="1" applyAlignment="1">
      <alignment horizontal="center" vertical="center" wrapText="1"/>
      <protection/>
    </xf>
    <xf numFmtId="4" fontId="6" fillId="0" borderId="0" xfId="0" applyNumberFormat="1" applyFont="1" applyFill="1" applyBorder="1" applyAlignment="1">
      <alignment horizontal="center" vertical="top" wrapText="1"/>
    </xf>
    <xf numFmtId="0" fontId="4" fillId="0" borderId="0" xfId="77" applyFont="1" applyFill="1" applyBorder="1">
      <alignment/>
      <protection/>
    </xf>
    <xf numFmtId="4" fontId="4" fillId="0" borderId="0" xfId="77" applyNumberFormat="1" applyFont="1" applyFill="1" applyBorder="1">
      <alignment/>
      <protection/>
    </xf>
    <xf numFmtId="0" fontId="4" fillId="0" borderId="0" xfId="77" applyFont="1" applyFill="1">
      <alignment/>
      <protection/>
    </xf>
    <xf numFmtId="49" fontId="6" fillId="7" borderId="11" xfId="77" applyNumberFormat="1" applyFont="1" applyFill="1" applyBorder="1" applyAlignment="1">
      <alignment horizontal="center" vertical="center" wrapText="1"/>
      <protection/>
    </xf>
    <xf numFmtId="0" fontId="6" fillId="7" borderId="11" xfId="77" applyFont="1" applyFill="1" applyBorder="1" applyAlignment="1">
      <alignment horizontal="center" vertical="center" wrapText="1"/>
      <protection/>
    </xf>
    <xf numFmtId="4" fontId="6" fillId="7" borderId="12" xfId="77" applyNumberFormat="1" applyFont="1" applyFill="1" applyBorder="1" applyAlignment="1">
      <alignment horizontal="center" vertical="center" wrapText="1"/>
      <protection/>
    </xf>
    <xf numFmtId="0" fontId="4" fillId="0" borderId="0" xfId="77" applyFont="1" applyFill="1" applyBorder="1" applyAlignment="1">
      <alignment vertical="center" wrapText="1"/>
      <protection/>
    </xf>
    <xf numFmtId="4" fontId="4" fillId="0" borderId="0" xfId="77" applyNumberFormat="1" applyFont="1" applyFill="1" applyBorder="1" applyAlignment="1">
      <alignment vertical="center" wrapText="1"/>
      <protection/>
    </xf>
    <xf numFmtId="0" fontId="4" fillId="0" borderId="0" xfId="77" applyFont="1" applyFill="1" applyAlignment="1">
      <alignment vertical="center" wrapText="1"/>
      <protection/>
    </xf>
    <xf numFmtId="49" fontId="6" fillId="0" borderId="16" xfId="77" applyNumberFormat="1" applyFont="1" applyFill="1" applyBorder="1" applyAlignment="1">
      <alignment horizontal="center" vertical="top" wrapText="1"/>
      <protection/>
    </xf>
    <xf numFmtId="0" fontId="4" fillId="0" borderId="17" xfId="77" applyNumberFormat="1" applyFont="1" applyFill="1" applyBorder="1" applyAlignment="1">
      <alignment horizontal="left" vertical="top" wrapText="1"/>
      <protection/>
    </xf>
    <xf numFmtId="49" fontId="6" fillId="0" borderId="17" xfId="77" applyNumberFormat="1" applyFont="1" applyFill="1" applyBorder="1" applyAlignment="1">
      <alignment horizontal="center"/>
      <protection/>
    </xf>
    <xf numFmtId="0" fontId="6" fillId="0" borderId="17" xfId="77" applyNumberFormat="1" applyFont="1" applyFill="1" applyBorder="1" applyAlignment="1">
      <alignment horizontal="center"/>
      <protection/>
    </xf>
    <xf numFmtId="4" fontId="4" fillId="0" borderId="0" xfId="77" applyNumberFormat="1" applyFont="1" applyFill="1">
      <alignment/>
      <protection/>
    </xf>
    <xf numFmtId="49" fontId="6" fillId="0" borderId="10" xfId="77" applyNumberFormat="1" applyFont="1" applyFill="1" applyBorder="1" applyAlignment="1">
      <alignment horizontal="center" vertical="top" wrapText="1"/>
      <protection/>
    </xf>
    <xf numFmtId="0" fontId="6" fillId="0" borderId="10" xfId="77" applyNumberFormat="1" applyFont="1" applyFill="1" applyBorder="1" applyAlignment="1">
      <alignment horizontal="left" vertical="top" wrapText="1"/>
      <protection/>
    </xf>
    <xf numFmtId="189" fontId="6" fillId="0" borderId="10" xfId="77" applyNumberFormat="1" applyFont="1" applyFill="1" applyBorder="1" applyAlignment="1">
      <alignment horizontal="center"/>
      <protection/>
    </xf>
    <xf numFmtId="0" fontId="4" fillId="0" borderId="10" xfId="77" applyNumberFormat="1" applyFont="1" applyFill="1" applyBorder="1" applyAlignment="1">
      <alignment horizontal="left" vertical="top" wrapText="1"/>
      <protection/>
    </xf>
    <xf numFmtId="49" fontId="6" fillId="0" borderId="10" xfId="77" applyNumberFormat="1" applyFont="1" applyFill="1" applyBorder="1" applyAlignment="1">
      <alignment horizontal="center"/>
      <protection/>
    </xf>
    <xf numFmtId="0" fontId="4" fillId="0" borderId="10" xfId="77" applyNumberFormat="1" applyFont="1" applyFill="1" applyBorder="1" applyAlignment="1">
      <alignment horizontal="left" wrapText="1"/>
      <protection/>
    </xf>
    <xf numFmtId="49" fontId="6" fillId="0" borderId="18" xfId="77" applyNumberFormat="1" applyFont="1" applyFill="1" applyBorder="1" applyAlignment="1">
      <alignment horizontal="center" vertical="top" wrapText="1"/>
      <protection/>
    </xf>
    <xf numFmtId="0" fontId="4" fillId="0" borderId="19" xfId="77" applyNumberFormat="1" applyFont="1" applyFill="1" applyBorder="1" applyAlignment="1">
      <alignment horizontal="left" vertical="top" wrapText="1"/>
      <protection/>
    </xf>
    <xf numFmtId="49" fontId="6" fillId="0" borderId="19" xfId="77" applyNumberFormat="1" applyFont="1" applyFill="1" applyBorder="1" applyAlignment="1">
      <alignment horizontal="center"/>
      <protection/>
    </xf>
    <xf numFmtId="4" fontId="6" fillId="0" borderId="19" xfId="77" applyNumberFormat="1" applyFont="1" applyFill="1" applyBorder="1" applyAlignment="1">
      <alignment horizontal="center"/>
      <protection/>
    </xf>
    <xf numFmtId="49" fontId="6" fillId="0" borderId="11" xfId="77" applyNumberFormat="1" applyFont="1" applyFill="1" applyBorder="1" applyAlignment="1">
      <alignment horizontal="center" vertical="top" wrapText="1"/>
      <protection/>
    </xf>
    <xf numFmtId="0" fontId="6" fillId="0" borderId="11" xfId="77" applyNumberFormat="1" applyFont="1" applyFill="1" applyBorder="1" applyAlignment="1">
      <alignment horizontal="left" vertical="top" wrapText="1"/>
      <protection/>
    </xf>
    <xf numFmtId="49" fontId="6" fillId="0" borderId="20" xfId="77" applyNumberFormat="1" applyFont="1" applyFill="1" applyBorder="1" applyAlignment="1">
      <alignment horizontal="center"/>
      <protection/>
    </xf>
    <xf numFmtId="189" fontId="6" fillId="0" borderId="20" xfId="77" applyNumberFormat="1" applyFont="1" applyFill="1" applyBorder="1" applyAlignment="1">
      <alignment horizontal="center"/>
      <protection/>
    </xf>
    <xf numFmtId="49" fontId="4" fillId="0" borderId="0" xfId="77" applyNumberFormat="1" applyFont="1" applyFill="1" applyBorder="1">
      <alignment/>
      <protection/>
    </xf>
    <xf numFmtId="0" fontId="4" fillId="0" borderId="14" xfId="77" applyFont="1" applyFill="1" applyBorder="1">
      <alignment/>
      <protection/>
    </xf>
    <xf numFmtId="0" fontId="4" fillId="0" borderId="14" xfId="77" applyFont="1" applyFill="1" applyBorder="1" applyAlignment="1">
      <alignment horizontal="center"/>
      <protection/>
    </xf>
    <xf numFmtId="0" fontId="4" fillId="0" borderId="21" xfId="77" applyFont="1" applyFill="1" applyBorder="1">
      <alignment/>
      <protection/>
    </xf>
    <xf numFmtId="0" fontId="4" fillId="0" borderId="21" xfId="77" applyFont="1" applyFill="1" applyBorder="1" applyAlignment="1">
      <alignment horizontal="center"/>
      <protection/>
    </xf>
    <xf numFmtId="0" fontId="15" fillId="0" borderId="10" xfId="77" applyNumberFormat="1" applyFont="1" applyFill="1" applyBorder="1" applyAlignment="1">
      <alignment horizontal="left" vertical="top" wrapText="1"/>
      <protection/>
    </xf>
    <xf numFmtId="49" fontId="6" fillId="0" borderId="0" xfId="77" applyNumberFormat="1" applyFont="1" applyFill="1" applyBorder="1" applyAlignment="1">
      <alignment horizontal="center" vertical="top" wrapText="1"/>
      <protection/>
    </xf>
    <xf numFmtId="0" fontId="4" fillId="0" borderId="0" xfId="77" applyNumberFormat="1" applyFont="1" applyFill="1" applyBorder="1" applyAlignment="1">
      <alignment horizontal="left" vertical="top" wrapText="1"/>
      <protection/>
    </xf>
    <xf numFmtId="49" fontId="6" fillId="0" borderId="0" xfId="77" applyNumberFormat="1" applyFont="1" applyFill="1" applyBorder="1" applyAlignment="1">
      <alignment horizontal="center"/>
      <protection/>
    </xf>
    <xf numFmtId="189" fontId="6" fillId="0" borderId="0" xfId="77" applyNumberFormat="1" applyFont="1" applyFill="1" applyBorder="1" applyAlignment="1">
      <alignment horizontal="center"/>
      <protection/>
    </xf>
    <xf numFmtId="0" fontId="4" fillId="0" borderId="0" xfId="77" applyFont="1" applyFill="1" applyBorder="1" applyAlignment="1">
      <alignment horizontal="center"/>
      <protection/>
    </xf>
    <xf numFmtId="0" fontId="9" fillId="0" borderId="0" xfId="0" applyFont="1" applyFill="1" applyAlignment="1">
      <alignment horizontal="center"/>
    </xf>
    <xf numFmtId="1" fontId="4" fillId="0" borderId="10" xfId="108" applyNumberFormat="1" applyFont="1" applyFill="1" applyBorder="1" applyAlignment="1">
      <alignment horizontal="center" wrapText="1"/>
      <protection/>
    </xf>
    <xf numFmtId="2" fontId="4" fillId="0" borderId="10" xfId="108" applyNumberFormat="1" applyFont="1" applyFill="1" applyBorder="1" applyAlignment="1">
      <alignment vertical="justify" wrapText="1"/>
      <protection/>
    </xf>
    <xf numFmtId="0" fontId="6" fillId="0" borderId="10" xfId="0" applyFont="1" applyFill="1" applyBorder="1" applyAlignment="1">
      <alignment wrapText="1"/>
    </xf>
    <xf numFmtId="4" fontId="6"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right" wrapText="1"/>
    </xf>
    <xf numFmtId="1" fontId="6" fillId="0" borderId="10" xfId="108" applyNumberFormat="1" applyFont="1" applyFill="1" applyBorder="1" applyAlignment="1">
      <alignment horizontal="center" vertical="top" wrapText="1"/>
      <protection/>
    </xf>
    <xf numFmtId="2" fontId="4" fillId="0" borderId="10" xfId="108" applyNumberFormat="1" applyFont="1" applyFill="1" applyBorder="1" applyAlignment="1">
      <alignment vertical="top" wrapText="1"/>
      <protection/>
    </xf>
    <xf numFmtId="0" fontId="4" fillId="0" borderId="10" xfId="0" applyFont="1" applyBorder="1" applyAlignment="1">
      <alignment vertical="top" wrapText="1"/>
    </xf>
    <xf numFmtId="0" fontId="4" fillId="0" borderId="10" xfId="0" applyFont="1" applyBorder="1" applyAlignment="1">
      <alignment horizontal="center" wrapText="1"/>
    </xf>
    <xf numFmtId="4" fontId="4" fillId="0" borderId="10" xfId="0" applyNumberFormat="1" applyFont="1" applyBorder="1" applyAlignment="1">
      <alignment horizontal="right" wrapText="1"/>
    </xf>
    <xf numFmtId="0" fontId="4" fillId="0" borderId="10" xfId="0" applyFont="1" applyFill="1" applyBorder="1" applyAlignment="1">
      <alignment horizontal="right" wrapText="1"/>
    </xf>
    <xf numFmtId="2" fontId="4" fillId="0" borderId="10" xfId="108" applyNumberFormat="1" applyFont="1" applyFill="1" applyBorder="1" applyAlignment="1">
      <alignment horizontal="right" wrapText="1"/>
      <protection/>
    </xf>
    <xf numFmtId="2" fontId="4" fillId="0" borderId="10" xfId="108" applyNumberFormat="1" applyFont="1" applyBorder="1" applyAlignment="1">
      <alignment horizontal="right" wrapText="1"/>
      <protection/>
    </xf>
    <xf numFmtId="4" fontId="4" fillId="0" borderId="10" xfId="108" applyNumberFormat="1" applyFont="1" applyFill="1" applyBorder="1" applyAlignment="1">
      <alignment horizontal="right" wrapText="1"/>
      <protection/>
    </xf>
    <xf numFmtId="0" fontId="4" fillId="0" borderId="10" xfId="108" applyFont="1" applyBorder="1" applyAlignment="1">
      <alignment horizontal="right" wrapText="1"/>
      <protection/>
    </xf>
    <xf numFmtId="2" fontId="4" fillId="0" borderId="0" xfId="108" applyNumberFormat="1" applyFont="1" applyFill="1" applyBorder="1" applyAlignment="1">
      <alignment horizontal="right" wrapText="1"/>
      <protection/>
    </xf>
    <xf numFmtId="1" fontId="6" fillId="0" borderId="10" xfId="0" applyNumberFormat="1" applyFont="1" applyBorder="1" applyAlignment="1">
      <alignment horizontal="center" vertical="top" wrapText="1"/>
    </xf>
    <xf numFmtId="4" fontId="6" fillId="0" borderId="0" xfId="0" applyNumberFormat="1" applyFont="1" applyFill="1" applyAlignment="1">
      <alignment horizontal="center" vertical="top" wrapText="1"/>
    </xf>
    <xf numFmtId="49" fontId="6" fillId="33" borderId="10" xfId="107" applyNumberFormat="1" applyFont="1" applyFill="1" applyBorder="1" applyAlignment="1">
      <alignment horizontal="center" vertical="center" wrapText="1"/>
      <protection/>
    </xf>
    <xf numFmtId="4" fontId="6" fillId="33" borderId="10" xfId="107" applyNumberFormat="1" applyFont="1" applyFill="1" applyBorder="1" applyAlignment="1">
      <alignment horizontal="right" vertical="center" wrapText="1"/>
      <protection/>
    </xf>
    <xf numFmtId="4" fontId="6" fillId="33" borderId="10" xfId="107" applyNumberFormat="1" applyFont="1" applyFill="1" applyBorder="1" applyAlignment="1">
      <alignment horizontal="center" vertical="top" wrapText="1"/>
      <protection/>
    </xf>
    <xf numFmtId="0" fontId="6" fillId="0" borderId="0" xfId="0" applyFont="1" applyFill="1" applyAlignment="1">
      <alignment vertical="center" wrapText="1"/>
    </xf>
    <xf numFmtId="4" fontId="6" fillId="0" borderId="10" xfId="107" applyNumberFormat="1" applyFont="1" applyFill="1" applyBorder="1" applyAlignment="1">
      <alignment horizontal="center" vertical="top" wrapText="1"/>
      <protection/>
    </xf>
    <xf numFmtId="4" fontId="6" fillId="0" borderId="0" xfId="107" applyNumberFormat="1" applyFont="1" applyFill="1" applyBorder="1" applyAlignment="1">
      <alignment horizontal="center" vertical="top" wrapText="1"/>
      <protection/>
    </xf>
    <xf numFmtId="4" fontId="13" fillId="0" borderId="0" xfId="0" applyNumberFormat="1" applyFont="1" applyFill="1" applyAlignment="1">
      <alignment horizontal="center" vertical="top" wrapText="1"/>
    </xf>
    <xf numFmtId="0" fontId="4" fillId="0" borderId="14" xfId="0" applyFont="1" applyFill="1" applyBorder="1" applyAlignment="1">
      <alignment horizontal="center" wrapText="1"/>
    </xf>
    <xf numFmtId="4" fontId="4" fillId="0" borderId="14" xfId="0" applyNumberFormat="1" applyFont="1" applyFill="1" applyBorder="1" applyAlignment="1">
      <alignment horizontal="right" wrapText="1"/>
    </xf>
    <xf numFmtId="0" fontId="17" fillId="0" borderId="10" xfId="0" applyFont="1" applyFill="1" applyBorder="1" applyAlignment="1">
      <alignment vertical="top" wrapText="1"/>
    </xf>
    <xf numFmtId="43" fontId="11" fillId="0" borderId="10" xfId="42" applyFont="1" applyFill="1" applyBorder="1" applyAlignment="1">
      <alignment horizontal="center" wrapText="1"/>
    </xf>
    <xf numFmtId="0" fontId="6" fillId="0"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1" fillId="0" borderId="10" xfId="0" applyFont="1" applyFill="1" applyBorder="1" applyAlignment="1">
      <alignment horizontal="center" wrapText="1"/>
    </xf>
    <xf numFmtId="4" fontId="13" fillId="0" borderId="21" xfId="107" applyNumberFormat="1" applyFont="1" applyFill="1" applyBorder="1" applyAlignment="1">
      <alignment horizontal="center" vertical="top" textRotation="90" wrapText="1"/>
      <protection/>
    </xf>
    <xf numFmtId="4" fontId="4" fillId="0" borderId="0" xfId="0" applyNumberFormat="1" applyFont="1" applyFill="1" applyAlignment="1">
      <alignment horizontal="left" wrapText="1"/>
    </xf>
    <xf numFmtId="4" fontId="7" fillId="0" borderId="0" xfId="0" applyNumberFormat="1" applyFont="1" applyFill="1" applyAlignment="1">
      <alignment horizontal="left" wrapText="1"/>
    </xf>
    <xf numFmtId="4" fontId="4" fillId="0" borderId="0" xfId="0" applyNumberFormat="1" applyFont="1" applyFill="1" applyBorder="1" applyAlignment="1">
      <alignment horizontal="left" wrapText="1"/>
    </xf>
    <xf numFmtId="0" fontId="7" fillId="0" borderId="0" xfId="0" applyFont="1" applyAlignment="1">
      <alignment/>
    </xf>
    <xf numFmtId="4" fontId="9" fillId="0" borderId="0" xfId="0" applyNumberFormat="1" applyFont="1" applyAlignment="1">
      <alignment/>
    </xf>
    <xf numFmtId="4" fontId="58" fillId="0" borderId="0" xfId="0" applyNumberFormat="1" applyFont="1" applyFill="1" applyAlignment="1">
      <alignment horizontal="center" vertical="top" wrapText="1"/>
    </xf>
    <xf numFmtId="0" fontId="9" fillId="0" borderId="0" xfId="0" applyFont="1" applyFill="1" applyAlignment="1">
      <alignment/>
    </xf>
    <xf numFmtId="0" fontId="9" fillId="0" borderId="0" xfId="0" applyFont="1" applyFill="1" applyAlignment="1">
      <alignment horizontal="center"/>
    </xf>
    <xf numFmtId="0" fontId="4" fillId="0" borderId="0" xfId="77" applyFont="1" applyFill="1" applyBorder="1" applyAlignment="1">
      <alignment horizontal="center"/>
      <protection/>
    </xf>
    <xf numFmtId="0" fontId="4" fillId="0" borderId="0" xfId="77" applyFont="1" applyFill="1" applyBorder="1">
      <alignment/>
      <protection/>
    </xf>
    <xf numFmtId="0" fontId="4" fillId="0" borderId="0" xfId="77" applyFont="1" applyFill="1">
      <alignment/>
      <protection/>
    </xf>
    <xf numFmtId="0" fontId="9" fillId="0" borderId="0" xfId="0" applyFont="1" applyFill="1" applyAlignment="1">
      <alignment/>
    </xf>
    <xf numFmtId="4" fontId="4" fillId="0" borderId="0" xfId="107" applyNumberFormat="1" applyFont="1" applyFill="1" applyBorder="1" applyAlignment="1">
      <alignment horizontal="right" wrapText="1"/>
      <protection/>
    </xf>
    <xf numFmtId="4" fontId="4" fillId="0" borderId="21" xfId="0" applyNumberFormat="1" applyFont="1" applyBorder="1" applyAlignment="1">
      <alignment horizontal="right" wrapText="1"/>
    </xf>
    <xf numFmtId="4" fontId="13" fillId="0" borderId="10" xfId="107" applyNumberFormat="1" applyFont="1" applyFill="1" applyBorder="1" applyAlignment="1">
      <alignment vertical="center" textRotation="90" wrapText="1"/>
      <protection/>
    </xf>
    <xf numFmtId="4" fontId="13" fillId="0" borderId="10" xfId="0" applyNumberFormat="1" applyFont="1" applyBorder="1" applyAlignment="1">
      <alignment vertical="center" textRotation="90" wrapText="1"/>
    </xf>
    <xf numFmtId="0" fontId="6" fillId="0" borderId="0" xfId="77" applyNumberFormat="1" applyFont="1" applyFill="1" applyBorder="1" applyAlignment="1">
      <alignment horizontal="center"/>
      <protection/>
    </xf>
    <xf numFmtId="4" fontId="6" fillId="7" borderId="10" xfId="77" applyNumberFormat="1" applyFont="1" applyFill="1" applyBorder="1" applyAlignment="1">
      <alignment horizontal="center" vertical="center" wrapText="1"/>
      <protection/>
    </xf>
    <xf numFmtId="0" fontId="8" fillId="0" borderId="10" xfId="107" applyFont="1" applyFill="1" applyBorder="1" applyAlignment="1">
      <alignment horizontal="center"/>
      <protection/>
    </xf>
    <xf numFmtId="0" fontId="57" fillId="0" borderId="10" xfId="0" applyFont="1" applyBorder="1" applyAlignment="1">
      <alignment/>
    </xf>
    <xf numFmtId="49" fontId="6" fillId="0" borderId="0" xfId="77" applyNumberFormat="1" applyFont="1" applyFill="1" applyBorder="1">
      <alignment/>
      <protection/>
    </xf>
    <xf numFmtId="0" fontId="17" fillId="0" borderId="0" xfId="107" applyFont="1" applyFill="1" applyBorder="1" applyAlignment="1">
      <alignment horizontal="center" wrapText="1"/>
      <protection/>
    </xf>
    <xf numFmtId="0" fontId="57" fillId="0" borderId="0" xfId="0" applyFont="1" applyAlignment="1">
      <alignment/>
    </xf>
    <xf numFmtId="2" fontId="6" fillId="0" borderId="10" xfId="108" applyNumberFormat="1" applyFont="1" applyFill="1" applyBorder="1" applyAlignment="1">
      <alignment horizontal="center" wrapText="1"/>
      <protection/>
    </xf>
    <xf numFmtId="0" fontId="6" fillId="0" borderId="10" xfId="108" applyFont="1" applyBorder="1" applyAlignment="1">
      <alignment horizontal="center" vertical="top" wrapText="1"/>
      <protection/>
    </xf>
    <xf numFmtId="0" fontId="6" fillId="0" borderId="10" xfId="0" applyFont="1" applyBorder="1" applyAlignment="1">
      <alignment horizontal="center" vertical="top" wrapText="1"/>
    </xf>
    <xf numFmtId="0" fontId="6" fillId="0" borderId="10" xfId="107" applyFont="1" applyFill="1" applyBorder="1" applyAlignment="1">
      <alignment horizontal="center" vertical="top" wrapText="1"/>
      <protection/>
    </xf>
    <xf numFmtId="0" fontId="10" fillId="34" borderId="0" xfId="107" applyFont="1" applyFill="1" applyBorder="1" applyAlignment="1">
      <alignment horizontal="left" wrapText="1"/>
      <protection/>
    </xf>
    <xf numFmtId="189" fontId="6" fillId="0" borderId="13" xfId="77" applyNumberFormat="1" applyFont="1" applyFill="1" applyBorder="1" applyAlignment="1">
      <alignment horizontal="center"/>
      <protection/>
    </xf>
    <xf numFmtId="189" fontId="6" fillId="0" borderId="22" xfId="77" applyNumberFormat="1" applyFont="1" applyFill="1" applyBorder="1" applyAlignment="1">
      <alignment horizontal="center"/>
      <protection/>
    </xf>
    <xf numFmtId="0" fontId="9" fillId="0" borderId="0" xfId="0" applyFont="1" applyFill="1" applyAlignment="1">
      <alignment horizontal="left"/>
    </xf>
    <xf numFmtId="49" fontId="6" fillId="0" borderId="10" xfId="77" applyNumberFormat="1" applyFont="1" applyFill="1" applyBorder="1" applyAlignment="1">
      <alignment horizontal="center" vertical="top" wrapText="1"/>
      <protection/>
    </xf>
    <xf numFmtId="0" fontId="9" fillId="0" borderId="0" xfId="0" applyFont="1" applyAlignment="1">
      <alignment horizontal="left"/>
    </xf>
    <xf numFmtId="0" fontId="19" fillId="0" borderId="13" xfId="107" applyFont="1" applyFill="1" applyBorder="1" applyAlignment="1">
      <alignment horizontal="center"/>
      <protection/>
    </xf>
    <xf numFmtId="0" fontId="19" fillId="0" borderId="22" xfId="107" applyFont="1" applyFill="1" applyBorder="1" applyAlignment="1">
      <alignment horizontal="center"/>
      <protection/>
    </xf>
    <xf numFmtId="0" fontId="57" fillId="0" borderId="0" xfId="0" applyFont="1" applyAlignment="1">
      <alignment horizontal="center"/>
    </xf>
    <xf numFmtId="0" fontId="59" fillId="0" borderId="10" xfId="0" applyFont="1" applyBorder="1" applyAlignment="1">
      <alignment horizontal="center"/>
    </xf>
    <xf numFmtId="0" fontId="57" fillId="0" borderId="0" xfId="0" applyFont="1" applyAlignment="1">
      <alignment horizontal="center" wrapText="1"/>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4" xfId="49"/>
    <cellStyle name="Comma 3" xfId="50"/>
    <cellStyle name="Comma 3 2" xfId="51"/>
    <cellStyle name="Comma 3 3" xfId="52"/>
    <cellStyle name="Comma 5" xfId="53"/>
    <cellStyle name="Comma 5 2" xfId="54"/>
    <cellStyle name="Currency" xfId="55"/>
    <cellStyle name="Currency [0]" xfId="56"/>
    <cellStyle name="Currency 2" xfId="57"/>
    <cellStyle name="Currency 2 2" xfId="58"/>
    <cellStyle name="Euro" xfId="59"/>
    <cellStyle name="Euro 2" xfId="60"/>
    <cellStyle name="Euro 2 2" xfId="61"/>
    <cellStyle name="Euro 3"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avadno_Volume 4 - BoQ - Tišina-gradb - cene-15-5" xfId="73"/>
    <cellStyle name="Neutral" xfId="74"/>
    <cellStyle name="Norm੎੎" xfId="75"/>
    <cellStyle name="Norm੎੎ 2"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3" xfId="84"/>
    <cellStyle name="Normal 2 2 2 3 2" xfId="85"/>
    <cellStyle name="Normal 2 2 2 4" xfId="86"/>
    <cellStyle name="Normal 2 2 3" xfId="87"/>
    <cellStyle name="Normal 2 2 3 2" xfId="88"/>
    <cellStyle name="Normal 2 2 4" xfId="89"/>
    <cellStyle name="Normal 2 3" xfId="90"/>
    <cellStyle name="Normal 2 3 2" xfId="91"/>
    <cellStyle name="Normal 2 3 2 2" xfId="92"/>
    <cellStyle name="Normal 2 3 3" xfId="93"/>
    <cellStyle name="Normal 2 4" xfId="94"/>
    <cellStyle name="Normal 2 4 2" xfId="95"/>
    <cellStyle name="Normal 2 4 2 2" xfId="96"/>
    <cellStyle name="Normal 2 4 2 2 2" xfId="97"/>
    <cellStyle name="Normal 2 4 2 3" xfId="98"/>
    <cellStyle name="Normal 2 4 3" xfId="99"/>
    <cellStyle name="Normal 3" xfId="100"/>
    <cellStyle name="Normal 3 2" xfId="101"/>
    <cellStyle name="Normal 4" xfId="102"/>
    <cellStyle name="Normal 5" xfId="103"/>
    <cellStyle name="Normal 5 2" xfId="104"/>
    <cellStyle name="Normal 6" xfId="105"/>
    <cellStyle name="Normal 7" xfId="106"/>
    <cellStyle name="Normal 8" xfId="107"/>
    <cellStyle name="Normal_vrac plato-pojedin i zbirni" xfId="108"/>
    <cellStyle name="Note" xfId="109"/>
    <cellStyle name="Output" xfId="110"/>
    <cellStyle name="Percent" xfId="111"/>
    <cellStyle name="Style 1" xfId="112"/>
    <cellStyle name="Title"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181</xdr:row>
      <xdr:rowOff>0</xdr:rowOff>
    </xdr:from>
    <xdr:ext cx="180975" cy="266700"/>
    <xdr:sp fLocksText="0">
      <xdr:nvSpPr>
        <xdr:cNvPr id="1" name="TextBox 1"/>
        <xdr:cNvSpPr txBox="1">
          <a:spLocks noChangeArrowheads="1"/>
        </xdr:cNvSpPr>
      </xdr:nvSpPr>
      <xdr:spPr>
        <a:xfrm>
          <a:off x="514350" y="68113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181</xdr:row>
      <xdr:rowOff>0</xdr:rowOff>
    </xdr:from>
    <xdr:ext cx="180975" cy="266700"/>
    <xdr:sp fLocksText="0">
      <xdr:nvSpPr>
        <xdr:cNvPr id="2" name="TextBox 2"/>
        <xdr:cNvSpPr txBox="1">
          <a:spLocks noChangeArrowheads="1"/>
        </xdr:cNvSpPr>
      </xdr:nvSpPr>
      <xdr:spPr>
        <a:xfrm>
          <a:off x="514350" y="68113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181</xdr:row>
      <xdr:rowOff>0</xdr:rowOff>
    </xdr:from>
    <xdr:ext cx="180975" cy="266700"/>
    <xdr:sp fLocksText="0">
      <xdr:nvSpPr>
        <xdr:cNvPr id="3" name="TextBox 3"/>
        <xdr:cNvSpPr txBox="1">
          <a:spLocks noChangeArrowheads="1"/>
        </xdr:cNvSpPr>
      </xdr:nvSpPr>
      <xdr:spPr>
        <a:xfrm>
          <a:off x="514350" y="68113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181</xdr:row>
      <xdr:rowOff>0</xdr:rowOff>
    </xdr:from>
    <xdr:ext cx="180975" cy="266700"/>
    <xdr:sp fLocksText="0">
      <xdr:nvSpPr>
        <xdr:cNvPr id="4" name="TextBox 4"/>
        <xdr:cNvSpPr txBox="1">
          <a:spLocks noChangeArrowheads="1"/>
        </xdr:cNvSpPr>
      </xdr:nvSpPr>
      <xdr:spPr>
        <a:xfrm>
          <a:off x="514350" y="68113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181</xdr:row>
      <xdr:rowOff>0</xdr:rowOff>
    </xdr:from>
    <xdr:ext cx="180975" cy="266700"/>
    <xdr:sp fLocksText="0">
      <xdr:nvSpPr>
        <xdr:cNvPr id="5" name="TextBox 5"/>
        <xdr:cNvSpPr txBox="1">
          <a:spLocks noChangeArrowheads="1"/>
        </xdr:cNvSpPr>
      </xdr:nvSpPr>
      <xdr:spPr>
        <a:xfrm>
          <a:off x="514350" y="68113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57150</xdr:colOff>
      <xdr:row>130</xdr:row>
      <xdr:rowOff>0</xdr:rowOff>
    </xdr:from>
    <xdr:ext cx="180975" cy="400050"/>
    <xdr:sp fLocksText="0">
      <xdr:nvSpPr>
        <xdr:cNvPr id="6" name="TextBox 6"/>
        <xdr:cNvSpPr txBox="1">
          <a:spLocks noChangeArrowheads="1"/>
        </xdr:cNvSpPr>
      </xdr:nvSpPr>
      <xdr:spPr>
        <a:xfrm>
          <a:off x="504825" y="43681650"/>
          <a:ext cx="180975" cy="4000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M183"/>
  <sheetViews>
    <sheetView tabSelected="1" view="pageBreakPreview" zoomScale="80" zoomScaleNormal="80" zoomScaleSheetLayoutView="80" workbookViewId="0" topLeftCell="A1">
      <selection activeCell="E180" sqref="E180:F180"/>
    </sheetView>
  </sheetViews>
  <sheetFormatPr defaultColWidth="9.140625" defaultRowHeight="15"/>
  <cols>
    <col min="1" max="1" width="6.7109375" style="42" bestFit="1" customWidth="1"/>
    <col min="2" max="2" width="82.421875" style="24" customWidth="1"/>
    <col min="3" max="3" width="10.140625" style="25" customWidth="1"/>
    <col min="4" max="4" width="12.421875" style="26" customWidth="1"/>
    <col min="5" max="5" width="16.140625" style="26" customWidth="1"/>
    <col min="6" max="6" width="14.7109375" style="26" customWidth="1"/>
    <col min="7" max="7" width="14.421875" style="26" customWidth="1"/>
    <col min="8" max="8" width="15.28125" style="124" customWidth="1"/>
    <col min="9" max="9" width="9.140625" style="22" customWidth="1"/>
    <col min="10" max="10" width="18.00390625" style="22" bestFit="1" customWidth="1"/>
    <col min="11" max="16384" width="9.140625" style="22" customWidth="1"/>
  </cols>
  <sheetData>
    <row r="1" spans="1:8" ht="31.5" customHeight="1">
      <c r="A1" s="167" t="s">
        <v>154</v>
      </c>
      <c r="B1" s="167"/>
      <c r="C1" s="167"/>
      <c r="D1" s="167"/>
      <c r="E1" s="167"/>
      <c r="F1" s="167"/>
      <c r="G1" s="167"/>
      <c r="H1" s="167"/>
    </row>
    <row r="2" spans="1:8" ht="42" customHeight="1">
      <c r="A2" s="167"/>
      <c r="B2" s="167"/>
      <c r="C2" s="167"/>
      <c r="D2" s="167"/>
      <c r="E2" s="167"/>
      <c r="F2" s="167"/>
      <c r="G2" s="167"/>
      <c r="H2" s="167"/>
    </row>
    <row r="3" ht="27" customHeight="1">
      <c r="A3" s="23" t="s">
        <v>159</v>
      </c>
    </row>
    <row r="4" spans="1:8" s="128" customFormat="1" ht="37.5" customHeight="1">
      <c r="A4" s="65" t="s">
        <v>14</v>
      </c>
      <c r="B4" s="65" t="s">
        <v>15</v>
      </c>
      <c r="C4" s="125" t="s">
        <v>16</v>
      </c>
      <c r="D4" s="126" t="s">
        <v>17</v>
      </c>
      <c r="E4" s="126" t="s">
        <v>152</v>
      </c>
      <c r="F4" s="126" t="s">
        <v>153</v>
      </c>
      <c r="G4" s="126" t="s">
        <v>150</v>
      </c>
      <c r="H4" s="127" t="s">
        <v>151</v>
      </c>
    </row>
    <row r="5" spans="1:8" ht="15.75">
      <c r="A5" s="27">
        <v>1</v>
      </c>
      <c r="B5" s="28" t="s">
        <v>21</v>
      </c>
      <c r="C5" s="29" t="s">
        <v>3</v>
      </c>
      <c r="D5" s="30">
        <v>15.7</v>
      </c>
      <c r="E5" s="30"/>
      <c r="F5" s="30"/>
      <c r="G5" s="30"/>
      <c r="H5" s="129"/>
    </row>
    <row r="6" spans="1:8" ht="15.75">
      <c r="A6" s="31"/>
      <c r="B6" s="32"/>
      <c r="C6" s="29"/>
      <c r="D6" s="30"/>
      <c r="E6" s="30"/>
      <c r="F6" s="30"/>
      <c r="G6" s="30"/>
      <c r="H6" s="129"/>
    </row>
    <row r="7" spans="1:8" ht="31.5">
      <c r="A7" s="27">
        <v>2</v>
      </c>
      <c r="B7" s="28" t="s">
        <v>27</v>
      </c>
      <c r="C7" s="29" t="s">
        <v>0</v>
      </c>
      <c r="D7" s="30">
        <v>25.6</v>
      </c>
      <c r="E7" s="30"/>
      <c r="F7" s="30"/>
      <c r="G7" s="30"/>
      <c r="H7" s="129"/>
    </row>
    <row r="8" spans="1:8" ht="15.75">
      <c r="A8" s="31"/>
      <c r="B8" s="32"/>
      <c r="C8" s="29"/>
      <c r="D8" s="30"/>
      <c r="E8" s="30"/>
      <c r="F8" s="30"/>
      <c r="G8" s="30"/>
      <c r="H8" s="129"/>
    </row>
    <row r="9" spans="1:8" ht="15.75">
      <c r="A9" s="166">
        <v>3</v>
      </c>
      <c r="B9" s="28" t="s">
        <v>5</v>
      </c>
      <c r="C9" s="29"/>
      <c r="D9" s="30"/>
      <c r="E9" s="30"/>
      <c r="F9" s="30"/>
      <c r="G9" s="30"/>
      <c r="H9" s="129"/>
    </row>
    <row r="10" spans="1:8" ht="15.75">
      <c r="A10" s="166"/>
      <c r="B10" s="28" t="s">
        <v>6</v>
      </c>
      <c r="C10" s="29"/>
      <c r="D10" s="30">
        <v>292.94</v>
      </c>
      <c r="E10" s="30"/>
      <c r="F10" s="30"/>
      <c r="G10" s="30"/>
      <c r="H10" s="129"/>
    </row>
    <row r="11" spans="1:8" ht="15.75">
      <c r="A11" s="166"/>
      <c r="B11" s="28" t="s">
        <v>7</v>
      </c>
      <c r="C11" s="29"/>
      <c r="D11" s="30">
        <v>62.09</v>
      </c>
      <c r="E11" s="30"/>
      <c r="F11" s="30"/>
      <c r="G11" s="30"/>
      <c r="H11" s="129"/>
    </row>
    <row r="12" spans="1:8" ht="15.75">
      <c r="A12" s="166"/>
      <c r="B12" s="28" t="s">
        <v>8</v>
      </c>
      <c r="C12" s="33"/>
      <c r="D12" s="30">
        <v>330.52</v>
      </c>
      <c r="E12" s="30"/>
      <c r="F12" s="30"/>
      <c r="G12" s="30"/>
      <c r="H12" s="129"/>
    </row>
    <row r="13" spans="1:8" ht="15.75">
      <c r="A13" s="166"/>
      <c r="B13" s="28" t="s">
        <v>9</v>
      </c>
      <c r="C13" s="29" t="s">
        <v>2</v>
      </c>
      <c r="D13" s="30">
        <v>685.55</v>
      </c>
      <c r="E13" s="30"/>
      <c r="F13" s="30"/>
      <c r="G13" s="30"/>
      <c r="H13" s="129"/>
    </row>
    <row r="14" spans="1:8" ht="15.75">
      <c r="A14" s="34"/>
      <c r="B14" s="28"/>
      <c r="C14" s="33"/>
      <c r="D14" s="30"/>
      <c r="E14" s="30"/>
      <c r="F14" s="30"/>
      <c r="G14" s="30"/>
      <c r="H14" s="129"/>
    </row>
    <row r="15" spans="1:8" ht="31.5">
      <c r="A15" s="27">
        <v>4</v>
      </c>
      <c r="B15" s="35" t="s">
        <v>145</v>
      </c>
      <c r="C15" s="29" t="s">
        <v>3</v>
      </c>
      <c r="D15" s="30">
        <v>779.34</v>
      </c>
      <c r="E15" s="30"/>
      <c r="F15" s="30"/>
      <c r="G15" s="30"/>
      <c r="H15" s="129"/>
    </row>
    <row r="16" spans="1:8" ht="15.75">
      <c r="A16" s="34"/>
      <c r="B16" s="28"/>
      <c r="C16" s="33"/>
      <c r="D16" s="30"/>
      <c r="E16" s="30"/>
      <c r="F16" s="30"/>
      <c r="G16" s="30"/>
      <c r="H16" s="129"/>
    </row>
    <row r="17" spans="1:8" ht="47.25">
      <c r="A17" s="27">
        <v>5</v>
      </c>
      <c r="B17" s="35" t="s">
        <v>10</v>
      </c>
      <c r="C17" s="29" t="s">
        <v>3</v>
      </c>
      <c r="D17" s="30">
        <v>5.27</v>
      </c>
      <c r="E17" s="30"/>
      <c r="F17" s="30"/>
      <c r="G17" s="30"/>
      <c r="H17" s="129"/>
    </row>
    <row r="18" spans="1:8" ht="47.25">
      <c r="A18" s="27"/>
      <c r="B18" s="35" t="s">
        <v>18</v>
      </c>
      <c r="C18" s="29" t="s">
        <v>3</v>
      </c>
      <c r="D18" s="30">
        <v>38.7</v>
      </c>
      <c r="E18" s="30"/>
      <c r="F18" s="30"/>
      <c r="G18" s="30"/>
      <c r="H18" s="129"/>
    </row>
    <row r="19" spans="1:8" ht="15.75">
      <c r="A19" s="27"/>
      <c r="B19" s="35" t="s">
        <v>26</v>
      </c>
      <c r="C19" s="29" t="s">
        <v>3</v>
      </c>
      <c r="D19" s="30">
        <f>SUM(D17:D18)</f>
        <v>43.97</v>
      </c>
      <c r="E19" s="30"/>
      <c r="F19" s="30"/>
      <c r="G19" s="30"/>
      <c r="H19" s="129"/>
    </row>
    <row r="20" spans="1:8" ht="15.75">
      <c r="A20" s="34"/>
      <c r="B20" s="28"/>
      <c r="C20" s="33"/>
      <c r="D20" s="30"/>
      <c r="E20" s="30"/>
      <c r="F20" s="30"/>
      <c r="G20" s="30"/>
      <c r="H20" s="129"/>
    </row>
    <row r="21" spans="1:8" ht="15.75">
      <c r="A21" s="27">
        <v>6</v>
      </c>
      <c r="B21" s="35" t="s">
        <v>11</v>
      </c>
      <c r="C21" s="29" t="s">
        <v>4</v>
      </c>
      <c r="D21" s="30">
        <v>10</v>
      </c>
      <c r="E21" s="30"/>
      <c r="F21" s="30"/>
      <c r="G21" s="30"/>
      <c r="H21" s="129"/>
    </row>
    <row r="22" spans="1:8" ht="15.75">
      <c r="A22" s="34"/>
      <c r="B22" s="28"/>
      <c r="C22" s="33"/>
      <c r="D22" s="30"/>
      <c r="E22" s="30"/>
      <c r="F22" s="30"/>
      <c r="G22" s="30"/>
      <c r="H22" s="129"/>
    </row>
    <row r="23" spans="1:8" ht="31.5">
      <c r="A23" s="27">
        <v>7</v>
      </c>
      <c r="B23" s="35" t="s">
        <v>12</v>
      </c>
      <c r="C23" s="29" t="s">
        <v>3</v>
      </c>
      <c r="D23" s="30">
        <v>956.65</v>
      </c>
      <c r="E23" s="30"/>
      <c r="F23" s="30"/>
      <c r="G23" s="30"/>
      <c r="H23" s="129"/>
    </row>
    <row r="24" spans="1:8" s="36" customFormat="1" ht="15.75">
      <c r="A24" s="27"/>
      <c r="B24" s="28"/>
      <c r="C24" s="29"/>
      <c r="D24" s="30"/>
      <c r="E24" s="30"/>
      <c r="F24" s="30"/>
      <c r="G24" s="30"/>
      <c r="H24" s="129"/>
    </row>
    <row r="25" spans="1:8" ht="31.5">
      <c r="A25" s="27">
        <v>8</v>
      </c>
      <c r="B25" s="35" t="s">
        <v>13</v>
      </c>
      <c r="C25" s="29" t="s">
        <v>2</v>
      </c>
      <c r="D25" s="30">
        <v>16.58</v>
      </c>
      <c r="E25" s="30"/>
      <c r="F25" s="30"/>
      <c r="G25" s="30"/>
      <c r="H25" s="129"/>
    </row>
    <row r="26" spans="1:8" s="36" customFormat="1" ht="15.75">
      <c r="A26" s="27"/>
      <c r="B26" s="28"/>
      <c r="C26" s="29"/>
      <c r="D26" s="30"/>
      <c r="E26" s="30"/>
      <c r="F26" s="30"/>
      <c r="G26" s="30"/>
      <c r="H26" s="129"/>
    </row>
    <row r="27" spans="1:8" s="36" customFormat="1" ht="409.5">
      <c r="A27" s="37">
        <v>9</v>
      </c>
      <c r="B27" s="38" t="s">
        <v>51</v>
      </c>
      <c r="C27" s="39" t="s">
        <v>19</v>
      </c>
      <c r="D27" s="111">
        <v>626.4</v>
      </c>
      <c r="E27" s="111"/>
      <c r="F27" s="111"/>
      <c r="G27" s="111"/>
      <c r="H27" s="129"/>
    </row>
    <row r="28" spans="1:8" s="36" customFormat="1" ht="15.75">
      <c r="A28" s="37"/>
      <c r="B28" s="40"/>
      <c r="C28" s="39"/>
      <c r="D28" s="111"/>
      <c r="E28" s="111"/>
      <c r="F28" s="111"/>
      <c r="G28" s="111"/>
      <c r="H28" s="110"/>
    </row>
    <row r="29" spans="1:8" s="36" customFormat="1" ht="94.5">
      <c r="A29" s="37">
        <v>10</v>
      </c>
      <c r="B29" s="40" t="s">
        <v>146</v>
      </c>
      <c r="C29" s="39" t="s">
        <v>19</v>
      </c>
      <c r="D29" s="111">
        <v>517</v>
      </c>
      <c r="E29" s="111"/>
      <c r="F29" s="111"/>
      <c r="G29" s="111"/>
      <c r="H29" s="129"/>
    </row>
    <row r="30" spans="1:8" s="36" customFormat="1" ht="15.75">
      <c r="A30" s="37"/>
      <c r="B30" s="40"/>
      <c r="C30" s="39"/>
      <c r="D30" s="111"/>
      <c r="E30" s="111"/>
      <c r="F30" s="111"/>
      <c r="G30" s="111"/>
      <c r="H30" s="110"/>
    </row>
    <row r="31" spans="1:8" s="36" customFormat="1" ht="31.5">
      <c r="A31" s="37">
        <v>11</v>
      </c>
      <c r="B31" s="40" t="s">
        <v>54</v>
      </c>
      <c r="C31" s="39" t="s">
        <v>19</v>
      </c>
      <c r="D31" s="111">
        <f>411.19</f>
        <v>411.19</v>
      </c>
      <c r="E31" s="111"/>
      <c r="F31" s="111"/>
      <c r="G31" s="111"/>
      <c r="H31" s="110"/>
    </row>
    <row r="32" spans="1:8" s="36" customFormat="1" ht="15.75">
      <c r="A32" s="37"/>
      <c r="B32" s="40"/>
      <c r="C32" s="39"/>
      <c r="D32" s="111"/>
      <c r="E32" s="111"/>
      <c r="F32" s="111"/>
      <c r="G32" s="111"/>
      <c r="H32" s="110"/>
    </row>
    <row r="33" spans="1:8" s="36" customFormat="1" ht="63">
      <c r="A33" s="37">
        <v>12</v>
      </c>
      <c r="B33" s="40" t="s">
        <v>23</v>
      </c>
      <c r="C33" s="39" t="s">
        <v>1</v>
      </c>
      <c r="D33" s="111">
        <v>60</v>
      </c>
      <c r="E33" s="111"/>
      <c r="F33" s="111"/>
      <c r="G33" s="111"/>
      <c r="H33" s="129"/>
    </row>
    <row r="34" spans="1:8" s="36" customFormat="1" ht="15.75">
      <c r="A34" s="37"/>
      <c r="B34" s="40"/>
      <c r="C34" s="39"/>
      <c r="D34" s="111"/>
      <c r="E34" s="111"/>
      <c r="F34" s="111"/>
      <c r="G34" s="111"/>
      <c r="H34" s="110"/>
    </row>
    <row r="35" spans="1:8" s="36" customFormat="1" ht="15.75">
      <c r="A35" s="37">
        <v>13</v>
      </c>
      <c r="B35" s="40" t="s">
        <v>24</v>
      </c>
      <c r="C35" s="39" t="s">
        <v>19</v>
      </c>
      <c r="D35" s="111">
        <v>201.1</v>
      </c>
      <c r="E35" s="111"/>
      <c r="F35" s="111"/>
      <c r="G35" s="111"/>
      <c r="H35" s="129"/>
    </row>
    <row r="36" spans="1:8" s="36" customFormat="1" ht="15.75">
      <c r="A36" s="37"/>
      <c r="B36" s="40"/>
      <c r="C36" s="39"/>
      <c r="D36" s="111"/>
      <c r="E36" s="111"/>
      <c r="F36" s="111"/>
      <c r="G36" s="111"/>
      <c r="H36" s="110"/>
    </row>
    <row r="37" spans="1:8" s="36" customFormat="1" ht="47.25">
      <c r="A37" s="37">
        <v>14</v>
      </c>
      <c r="B37" s="40" t="s">
        <v>28</v>
      </c>
      <c r="C37" s="39" t="s">
        <v>20</v>
      </c>
      <c r="D37" s="111">
        <v>54</v>
      </c>
      <c r="E37" s="111"/>
      <c r="F37" s="111"/>
      <c r="G37" s="111"/>
      <c r="H37" s="129"/>
    </row>
    <row r="38" spans="1:8" ht="15.75">
      <c r="A38" s="27"/>
      <c r="B38" s="28"/>
      <c r="C38" s="29"/>
      <c r="D38" s="30"/>
      <c r="E38" s="152"/>
      <c r="F38" s="152"/>
      <c r="G38" s="152"/>
      <c r="H38" s="130"/>
    </row>
    <row r="39" spans="1:8" s="36" customFormat="1" ht="31.5">
      <c r="A39" s="37">
        <v>15</v>
      </c>
      <c r="B39" s="40" t="s">
        <v>22</v>
      </c>
      <c r="C39" s="39" t="s">
        <v>2</v>
      </c>
      <c r="D39" s="111">
        <v>55.39</v>
      </c>
      <c r="E39" s="111"/>
      <c r="F39" s="111"/>
      <c r="G39" s="111"/>
      <c r="H39" s="110"/>
    </row>
    <row r="40" spans="1:8" s="36" customFormat="1" ht="15.75">
      <c r="A40" s="37"/>
      <c r="B40" s="40"/>
      <c r="C40" s="39"/>
      <c r="D40" s="111"/>
      <c r="E40" s="111"/>
      <c r="F40" s="111"/>
      <c r="G40" s="111"/>
      <c r="H40" s="110"/>
    </row>
    <row r="41" spans="1:8" s="36" customFormat="1" ht="31.5">
      <c r="A41" s="37">
        <v>16</v>
      </c>
      <c r="B41" s="40" t="s">
        <v>25</v>
      </c>
      <c r="C41" s="39" t="s">
        <v>2</v>
      </c>
      <c r="D41" s="111">
        <v>53.74</v>
      </c>
      <c r="E41" s="111"/>
      <c r="F41" s="111"/>
      <c r="G41" s="111"/>
      <c r="H41" s="110"/>
    </row>
    <row r="42" spans="1:8" s="36" customFormat="1" ht="15.75">
      <c r="A42" s="37"/>
      <c r="B42" s="40"/>
      <c r="C42" s="39"/>
      <c r="D42" s="111"/>
      <c r="E42" s="111"/>
      <c r="F42" s="111"/>
      <c r="G42" s="111"/>
      <c r="H42" s="110"/>
    </row>
    <row r="43" spans="1:8" s="36" customFormat="1" ht="34.5">
      <c r="A43" s="37">
        <v>17</v>
      </c>
      <c r="B43" s="40" t="s">
        <v>55</v>
      </c>
      <c r="C43" s="41"/>
      <c r="D43" s="117"/>
      <c r="E43" s="117"/>
      <c r="F43" s="117"/>
      <c r="G43" s="117"/>
      <c r="H43" s="129"/>
    </row>
    <row r="44" spans="1:8" s="36" customFormat="1" ht="15.75">
      <c r="A44" s="37"/>
      <c r="B44" s="40" t="s">
        <v>56</v>
      </c>
      <c r="C44" s="39" t="s">
        <v>2</v>
      </c>
      <c r="D44" s="111">
        <f>53.7-D47</f>
        <v>52.608000000000004</v>
      </c>
      <c r="E44" s="111"/>
      <c r="F44" s="111"/>
      <c r="G44" s="111"/>
      <c r="H44" s="129"/>
    </row>
    <row r="45" spans="1:8" s="36" customFormat="1" ht="15.75">
      <c r="A45" s="37"/>
      <c r="B45" s="40" t="s">
        <v>57</v>
      </c>
      <c r="C45" s="39" t="s">
        <v>2</v>
      </c>
      <c r="D45" s="111">
        <v>4.8</v>
      </c>
      <c r="E45" s="111"/>
      <c r="F45" s="111"/>
      <c r="G45" s="111"/>
      <c r="H45" s="129"/>
    </row>
    <row r="46" ht="20.25">
      <c r="H46" s="131"/>
    </row>
    <row r="47" spans="1:8" s="36" customFormat="1" ht="34.5">
      <c r="A47" s="37">
        <v>18</v>
      </c>
      <c r="B47" s="40" t="s">
        <v>58</v>
      </c>
      <c r="C47" s="39" t="s">
        <v>2</v>
      </c>
      <c r="D47" s="111">
        <f>1.82*2*0.3</f>
        <v>1.092</v>
      </c>
      <c r="E47" s="111"/>
      <c r="F47" s="111"/>
      <c r="G47" s="111"/>
      <c r="H47" s="129"/>
    </row>
    <row r="48" ht="20.25">
      <c r="H48" s="131"/>
    </row>
    <row r="49" spans="1:8" s="36" customFormat="1" ht="34.5">
      <c r="A49" s="37">
        <v>19</v>
      </c>
      <c r="B49" s="40" t="s">
        <v>147</v>
      </c>
      <c r="C49" s="39" t="s">
        <v>2</v>
      </c>
      <c r="D49" s="111">
        <f>501.89-404.14</f>
        <v>97.75</v>
      </c>
      <c r="E49" s="111"/>
      <c r="F49" s="111"/>
      <c r="G49" s="111"/>
      <c r="H49" s="110"/>
    </row>
    <row r="50" spans="1:8" ht="15.75">
      <c r="A50" s="27"/>
      <c r="B50" s="28"/>
      <c r="C50" s="29"/>
      <c r="D50" s="30"/>
      <c r="E50" s="30"/>
      <c r="F50" s="30"/>
      <c r="G50" s="30"/>
      <c r="H50" s="129"/>
    </row>
    <row r="51" spans="1:8" s="36" customFormat="1" ht="31.5">
      <c r="A51" s="37">
        <v>20</v>
      </c>
      <c r="B51" s="40" t="s">
        <v>59</v>
      </c>
      <c r="C51" s="39" t="s">
        <v>1</v>
      </c>
      <c r="D51" s="111">
        <v>2</v>
      </c>
      <c r="E51" s="111"/>
      <c r="F51" s="111"/>
      <c r="G51" s="111"/>
      <c r="H51" s="110"/>
    </row>
    <row r="52" spans="1:8" ht="15.75">
      <c r="A52" s="27"/>
      <c r="B52" s="28"/>
      <c r="C52" s="29"/>
      <c r="D52" s="30"/>
      <c r="E52" s="30"/>
      <c r="F52" s="30"/>
      <c r="G52" s="30"/>
      <c r="H52" s="129"/>
    </row>
    <row r="53" spans="1:8" ht="31.5">
      <c r="A53" s="37">
        <v>21</v>
      </c>
      <c r="B53" s="40" t="s">
        <v>105</v>
      </c>
      <c r="C53" s="39" t="s">
        <v>19</v>
      </c>
      <c r="D53" s="111">
        <f>264.94+192.86+13.39+1.02+7.56</f>
        <v>479.77</v>
      </c>
      <c r="E53" s="111"/>
      <c r="F53" s="111"/>
      <c r="G53" s="111"/>
      <c r="H53" s="129"/>
    </row>
    <row r="54" spans="1:7" ht="15.75">
      <c r="A54" s="27"/>
      <c r="B54" s="28"/>
      <c r="C54" s="29"/>
      <c r="D54" s="30"/>
      <c r="E54" s="152"/>
      <c r="F54" s="152"/>
      <c r="G54" s="152"/>
    </row>
    <row r="55" spans="1:8" ht="31.5">
      <c r="A55" s="37">
        <v>22</v>
      </c>
      <c r="B55" s="40" t="s">
        <v>104</v>
      </c>
      <c r="C55" s="39" t="s">
        <v>19</v>
      </c>
      <c r="D55" s="111">
        <v>220.8</v>
      </c>
      <c r="E55" s="111"/>
      <c r="F55" s="111"/>
      <c r="G55" s="111"/>
      <c r="H55" s="129"/>
    </row>
    <row r="56" spans="1:7" ht="15.75">
      <c r="A56" s="27"/>
      <c r="B56" s="28"/>
      <c r="C56" s="29"/>
      <c r="D56" s="30"/>
      <c r="E56" s="152"/>
      <c r="F56" s="152"/>
      <c r="G56" s="152"/>
    </row>
    <row r="57" spans="1:8" ht="31.5">
      <c r="A57" s="37">
        <v>23</v>
      </c>
      <c r="B57" s="40" t="s">
        <v>103</v>
      </c>
      <c r="C57" s="39" t="s">
        <v>1</v>
      </c>
      <c r="D57" s="111">
        <v>44</v>
      </c>
      <c r="E57" s="111"/>
      <c r="F57" s="111"/>
      <c r="G57" s="111"/>
      <c r="H57" s="129"/>
    </row>
    <row r="58" spans="1:7" ht="15.75">
      <c r="A58" s="37"/>
      <c r="B58" s="40"/>
      <c r="C58" s="39"/>
      <c r="D58" s="111"/>
      <c r="E58" s="63"/>
      <c r="F58" s="63"/>
      <c r="G58" s="63"/>
    </row>
    <row r="59" spans="1:8" ht="47.25">
      <c r="A59" s="37">
        <v>24</v>
      </c>
      <c r="B59" s="40" t="s">
        <v>60</v>
      </c>
      <c r="C59" s="39" t="s">
        <v>2</v>
      </c>
      <c r="D59" s="111">
        <f>2.5*2+0.96*3</f>
        <v>7.88</v>
      </c>
      <c r="E59" s="111"/>
      <c r="F59" s="111"/>
      <c r="G59" s="111"/>
      <c r="H59" s="129"/>
    </row>
    <row r="60" spans="1:8" ht="15.75">
      <c r="A60" s="37"/>
      <c r="B60" s="40"/>
      <c r="C60" s="39"/>
      <c r="D60" s="111"/>
      <c r="E60" s="111"/>
      <c r="F60" s="111"/>
      <c r="G60" s="111"/>
      <c r="H60" s="129"/>
    </row>
    <row r="61" spans="1:8" ht="63">
      <c r="A61" s="37">
        <v>25</v>
      </c>
      <c r="B61" s="40" t="s">
        <v>106</v>
      </c>
      <c r="C61" s="39" t="s">
        <v>0</v>
      </c>
      <c r="D61" s="111">
        <f>(32.72+15.84)*2</f>
        <v>97.12</v>
      </c>
      <c r="E61" s="111"/>
      <c r="F61" s="111"/>
      <c r="G61" s="111"/>
      <c r="H61" s="129"/>
    </row>
    <row r="62" spans="1:7" ht="15.75">
      <c r="A62" s="37"/>
      <c r="B62" s="40"/>
      <c r="C62" s="39"/>
      <c r="D62" s="111"/>
      <c r="E62" s="63"/>
      <c r="F62" s="63"/>
      <c r="G62" s="63"/>
    </row>
    <row r="63" spans="1:8" ht="34.5">
      <c r="A63" s="37">
        <v>26</v>
      </c>
      <c r="B63" s="40" t="s">
        <v>116</v>
      </c>
      <c r="C63" s="39" t="s">
        <v>2</v>
      </c>
      <c r="D63" s="111">
        <f>36.95*1.1</f>
        <v>40.645</v>
      </c>
      <c r="E63" s="111"/>
      <c r="F63" s="111"/>
      <c r="G63" s="111"/>
      <c r="H63" s="129"/>
    </row>
    <row r="64" spans="1:8" ht="31.5">
      <c r="A64" s="37">
        <v>27</v>
      </c>
      <c r="B64" s="40" t="s">
        <v>117</v>
      </c>
      <c r="C64" s="39" t="s">
        <v>2</v>
      </c>
      <c r="D64" s="111">
        <f>36.95*1.1</f>
        <v>40.645</v>
      </c>
      <c r="E64" s="111"/>
      <c r="F64" s="111"/>
      <c r="G64" s="111"/>
      <c r="H64" s="129"/>
    </row>
    <row r="65" spans="1:7" ht="15.75">
      <c r="A65" s="37"/>
      <c r="B65" s="40"/>
      <c r="C65" s="39"/>
      <c r="D65" s="111"/>
      <c r="E65" s="63"/>
      <c r="F65" s="63"/>
      <c r="G65" s="63"/>
    </row>
    <row r="66" spans="1:8" ht="31.5">
      <c r="A66" s="37">
        <v>28</v>
      </c>
      <c r="B66" s="40" t="s">
        <v>128</v>
      </c>
      <c r="C66" s="39"/>
      <c r="D66" s="111"/>
      <c r="E66" s="111"/>
      <c r="F66" s="111"/>
      <c r="G66" s="111"/>
      <c r="H66" s="129"/>
    </row>
    <row r="67" spans="1:8" ht="15.75">
      <c r="A67" s="37"/>
      <c r="B67" s="40" t="s">
        <v>124</v>
      </c>
      <c r="C67" s="39" t="s">
        <v>80</v>
      </c>
      <c r="D67" s="111">
        <v>3.05</v>
      </c>
      <c r="E67" s="111"/>
      <c r="F67" s="111"/>
      <c r="G67" s="111"/>
      <c r="H67" s="110"/>
    </row>
    <row r="68" spans="1:8" ht="15.75">
      <c r="A68" s="37"/>
      <c r="B68" s="40" t="s">
        <v>125</v>
      </c>
      <c r="C68" s="39" t="s">
        <v>80</v>
      </c>
      <c r="D68" s="111">
        <v>3.04</v>
      </c>
      <c r="E68" s="111"/>
      <c r="F68" s="111"/>
      <c r="G68" s="111"/>
      <c r="H68" s="110"/>
    </row>
    <row r="69" spans="1:8" ht="15.75">
      <c r="A69" s="37"/>
      <c r="B69" s="40" t="s">
        <v>139</v>
      </c>
      <c r="C69" s="39" t="s">
        <v>80</v>
      </c>
      <c r="D69" s="111">
        <v>3.06</v>
      </c>
      <c r="E69" s="111"/>
      <c r="F69" s="111"/>
      <c r="G69" s="111"/>
      <c r="H69" s="110"/>
    </row>
    <row r="70" spans="1:8" ht="15.75">
      <c r="A70" s="37"/>
      <c r="B70" s="40" t="s">
        <v>140</v>
      </c>
      <c r="C70" s="39" t="s">
        <v>80</v>
      </c>
      <c r="D70" s="111">
        <v>3.06</v>
      </c>
      <c r="E70" s="111"/>
      <c r="F70" s="111"/>
      <c r="G70" s="111"/>
      <c r="H70" s="110"/>
    </row>
    <row r="71" spans="1:8" ht="15.75">
      <c r="A71" s="37"/>
      <c r="B71" s="40" t="s">
        <v>126</v>
      </c>
      <c r="C71" s="39" t="s">
        <v>80</v>
      </c>
      <c r="D71" s="111">
        <v>2.98</v>
      </c>
      <c r="E71" s="111"/>
      <c r="F71" s="111"/>
      <c r="G71" s="111"/>
      <c r="H71" s="110"/>
    </row>
    <row r="72" spans="1:8" ht="15.75">
      <c r="A72" s="37"/>
      <c r="B72" s="40" t="s">
        <v>127</v>
      </c>
      <c r="C72" s="39" t="s">
        <v>80</v>
      </c>
      <c r="D72" s="111">
        <v>2.98</v>
      </c>
      <c r="E72" s="111"/>
      <c r="F72" s="111"/>
      <c r="G72" s="111"/>
      <c r="H72" s="110"/>
    </row>
    <row r="73" spans="1:8" ht="15.75">
      <c r="A73" s="37"/>
      <c r="B73" s="40" t="s">
        <v>141</v>
      </c>
      <c r="C73" s="39" t="s">
        <v>80</v>
      </c>
      <c r="D73" s="111">
        <v>2.97</v>
      </c>
      <c r="E73" s="111"/>
      <c r="F73" s="111"/>
      <c r="G73" s="111"/>
      <c r="H73" s="110"/>
    </row>
    <row r="74" spans="1:8" ht="15.75">
      <c r="A74" s="37"/>
      <c r="B74" s="40" t="s">
        <v>142</v>
      </c>
      <c r="C74" s="39" t="s">
        <v>80</v>
      </c>
      <c r="D74" s="111">
        <v>2.97</v>
      </c>
      <c r="E74" s="111"/>
      <c r="F74" s="111"/>
      <c r="G74" s="111"/>
      <c r="H74" s="110"/>
    </row>
    <row r="75" spans="1:8" ht="15.75">
      <c r="A75" s="37"/>
      <c r="B75" s="40"/>
      <c r="C75" s="39"/>
      <c r="D75" s="111"/>
      <c r="E75" s="111"/>
      <c r="F75" s="111"/>
      <c r="G75" s="111"/>
      <c r="H75" s="110"/>
    </row>
    <row r="76" spans="1:8" ht="47.25">
      <c r="A76" s="37">
        <v>29</v>
      </c>
      <c r="B76" s="40" t="s">
        <v>136</v>
      </c>
      <c r="C76" s="39"/>
      <c r="D76" s="111"/>
      <c r="E76" s="111"/>
      <c r="F76" s="111"/>
      <c r="G76" s="111"/>
      <c r="H76" s="129"/>
    </row>
    <row r="77" spans="1:8" ht="15.75">
      <c r="A77" s="37"/>
      <c r="B77" s="40" t="s">
        <v>129</v>
      </c>
      <c r="C77" s="39" t="s">
        <v>80</v>
      </c>
      <c r="D77" s="111">
        <v>3.06</v>
      </c>
      <c r="E77" s="111"/>
      <c r="F77" s="111"/>
      <c r="G77" s="111"/>
      <c r="H77" s="110"/>
    </row>
    <row r="78" spans="1:8" ht="15.75">
      <c r="A78" s="37"/>
      <c r="B78" s="40" t="s">
        <v>143</v>
      </c>
      <c r="C78" s="39" t="s">
        <v>80</v>
      </c>
      <c r="D78" s="111">
        <v>3.08</v>
      </c>
      <c r="E78" s="111"/>
      <c r="F78" s="111"/>
      <c r="G78" s="111"/>
      <c r="H78" s="110"/>
    </row>
    <row r="79" spans="1:8" ht="15.75">
      <c r="A79" s="37"/>
      <c r="B79" s="40" t="s">
        <v>130</v>
      </c>
      <c r="C79" s="39" t="s">
        <v>80</v>
      </c>
      <c r="D79" s="111">
        <v>2.96</v>
      </c>
      <c r="E79" s="111"/>
      <c r="F79" s="111"/>
      <c r="G79" s="111"/>
      <c r="H79" s="110"/>
    </row>
    <row r="80" spans="1:8" ht="15.75">
      <c r="A80" s="37"/>
      <c r="B80" s="40" t="s">
        <v>131</v>
      </c>
      <c r="C80" s="39" t="s">
        <v>80</v>
      </c>
      <c r="D80" s="111">
        <v>2.97</v>
      </c>
      <c r="E80" s="111"/>
      <c r="F80" s="111"/>
      <c r="G80" s="111"/>
      <c r="H80" s="110"/>
    </row>
    <row r="81" spans="1:8" ht="31.5">
      <c r="A81" s="37">
        <v>30</v>
      </c>
      <c r="B81" s="40" t="s">
        <v>135</v>
      </c>
      <c r="C81" s="39"/>
      <c r="D81" s="111"/>
      <c r="E81" s="111"/>
      <c r="F81" s="111"/>
      <c r="G81" s="111"/>
      <c r="H81" s="129"/>
    </row>
    <row r="82" spans="1:8" ht="15.75">
      <c r="A82" s="37"/>
      <c r="B82" s="40" t="s">
        <v>132</v>
      </c>
      <c r="C82" s="39" t="s">
        <v>80</v>
      </c>
      <c r="D82" s="111">
        <v>1.3</v>
      </c>
      <c r="E82" s="111"/>
      <c r="F82" s="111"/>
      <c r="G82" s="111"/>
      <c r="H82" s="110"/>
    </row>
    <row r="83" spans="1:8" ht="15.75">
      <c r="A83" s="37"/>
      <c r="B83" s="40" t="s">
        <v>133</v>
      </c>
      <c r="C83" s="39" t="s">
        <v>80</v>
      </c>
      <c r="D83" s="111">
        <v>1.49</v>
      </c>
      <c r="E83" s="111"/>
      <c r="F83" s="111"/>
      <c r="G83" s="111"/>
      <c r="H83" s="110"/>
    </row>
    <row r="84" spans="1:8" ht="15.75">
      <c r="A84" s="37"/>
      <c r="B84" s="40" t="s">
        <v>144</v>
      </c>
      <c r="C84" s="39" t="s">
        <v>80</v>
      </c>
      <c r="D84" s="111">
        <v>3.05</v>
      </c>
      <c r="E84" s="111"/>
      <c r="F84" s="111"/>
      <c r="G84" s="111"/>
      <c r="H84" s="110"/>
    </row>
    <row r="85" spans="1:8" ht="15.75">
      <c r="A85" s="37"/>
      <c r="B85" s="40" t="s">
        <v>134</v>
      </c>
      <c r="C85" s="39" t="s">
        <v>80</v>
      </c>
      <c r="D85" s="111">
        <v>3.07</v>
      </c>
      <c r="E85" s="111"/>
      <c r="F85" s="111"/>
      <c r="G85" s="111"/>
      <c r="H85" s="110"/>
    </row>
    <row r="86" spans="1:8" ht="15.75">
      <c r="A86" s="37"/>
      <c r="B86" s="40" t="s">
        <v>137</v>
      </c>
      <c r="C86" s="39" t="s">
        <v>80</v>
      </c>
      <c r="D86" s="111">
        <v>1.2</v>
      </c>
      <c r="E86" s="111"/>
      <c r="F86" s="111"/>
      <c r="G86" s="111"/>
      <c r="H86" s="110"/>
    </row>
    <row r="87" spans="1:8" ht="15.75">
      <c r="A87" s="37"/>
      <c r="B87" s="40" t="s">
        <v>138</v>
      </c>
      <c r="C87" s="39" t="s">
        <v>80</v>
      </c>
      <c r="D87" s="111">
        <v>1.52</v>
      </c>
      <c r="E87" s="111"/>
      <c r="F87" s="111"/>
      <c r="G87" s="111"/>
      <c r="H87" s="110"/>
    </row>
    <row r="88" spans="1:8" ht="15.75">
      <c r="A88" s="37"/>
      <c r="B88" s="40"/>
      <c r="C88" s="39"/>
      <c r="D88" s="111"/>
      <c r="E88" s="111"/>
      <c r="F88" s="111"/>
      <c r="G88" s="111"/>
      <c r="H88" s="110"/>
    </row>
    <row r="89" spans="1:8" ht="31.5">
      <c r="A89" s="37">
        <v>31</v>
      </c>
      <c r="B89" s="40" t="s">
        <v>100</v>
      </c>
      <c r="C89" s="39" t="s">
        <v>1</v>
      </c>
      <c r="D89" s="111">
        <v>10</v>
      </c>
      <c r="E89" s="111"/>
      <c r="F89" s="111"/>
      <c r="G89" s="111"/>
      <c r="H89" s="129"/>
    </row>
    <row r="90" spans="1:8" ht="15.75">
      <c r="A90" s="37"/>
      <c r="B90" s="40"/>
      <c r="C90" s="39"/>
      <c r="D90" s="111"/>
      <c r="E90" s="111"/>
      <c r="F90" s="111"/>
      <c r="G90" s="111"/>
      <c r="H90" s="110"/>
    </row>
    <row r="91" spans="1:8" ht="31.5">
      <c r="A91" s="37">
        <v>32</v>
      </c>
      <c r="B91" s="40" t="s">
        <v>101</v>
      </c>
      <c r="C91" s="39" t="s">
        <v>19</v>
      </c>
      <c r="D91" s="111">
        <f>D55</f>
        <v>220.8</v>
      </c>
      <c r="E91" s="111"/>
      <c r="F91" s="111"/>
      <c r="G91" s="111"/>
      <c r="H91" s="129"/>
    </row>
    <row r="92" spans="1:8" ht="15.75">
      <c r="A92" s="37"/>
      <c r="B92" s="40"/>
      <c r="C92" s="39"/>
      <c r="D92" s="111"/>
      <c r="E92" s="111"/>
      <c r="F92" s="111"/>
      <c r="G92" s="111"/>
      <c r="H92" s="110"/>
    </row>
    <row r="93" spans="1:8" ht="31.5">
      <c r="A93" s="37">
        <v>33</v>
      </c>
      <c r="B93" s="40" t="s">
        <v>110</v>
      </c>
      <c r="C93" s="39" t="s">
        <v>19</v>
      </c>
      <c r="D93" s="111">
        <f>15.84*2*2.5</f>
        <v>79.2</v>
      </c>
      <c r="E93" s="111"/>
      <c r="F93" s="111"/>
      <c r="G93" s="111"/>
      <c r="H93" s="129"/>
    </row>
    <row r="94" spans="1:8" ht="15.75">
      <c r="A94" s="64"/>
      <c r="B94" s="43"/>
      <c r="C94" s="132"/>
      <c r="D94" s="133"/>
      <c r="E94" s="111"/>
      <c r="F94" s="111"/>
      <c r="G94" s="111"/>
      <c r="H94" s="110"/>
    </row>
    <row r="95" spans="1:8" ht="78.75">
      <c r="A95" s="57">
        <v>34</v>
      </c>
      <c r="B95" s="40" t="s">
        <v>61</v>
      </c>
      <c r="C95" s="39" t="s">
        <v>62</v>
      </c>
      <c r="D95" s="116">
        <f>(18.18*5.8)*1.05</f>
        <v>110.71619999999999</v>
      </c>
      <c r="E95" s="116"/>
      <c r="F95" s="116"/>
      <c r="G95" s="116"/>
      <c r="H95" s="154"/>
    </row>
    <row r="96" spans="1:8" ht="15.75">
      <c r="A96" s="134"/>
      <c r="B96" s="134"/>
      <c r="C96" s="135"/>
      <c r="D96" s="116"/>
      <c r="E96" s="116"/>
      <c r="F96" s="116"/>
      <c r="G96" s="116"/>
      <c r="H96" s="154"/>
    </row>
    <row r="97" spans="1:8" ht="15.75">
      <c r="A97" s="57">
        <v>35</v>
      </c>
      <c r="B97" s="114" t="s">
        <v>63</v>
      </c>
      <c r="C97" s="115"/>
      <c r="D97" s="116"/>
      <c r="E97" s="116"/>
      <c r="F97" s="116"/>
      <c r="G97" s="116"/>
      <c r="H97" s="154"/>
    </row>
    <row r="98" spans="1:8" ht="15.75">
      <c r="A98" s="57"/>
      <c r="B98" s="40" t="s">
        <v>64</v>
      </c>
      <c r="C98" s="39" t="s">
        <v>62</v>
      </c>
      <c r="D98" s="116">
        <f>((0.8*0.8*0.07)+((2.6*5.8)*0.4-(0.8*0.8)*0.4))*1.05</f>
        <v>6.111840000000001</v>
      </c>
      <c r="E98" s="116"/>
      <c r="F98" s="116"/>
      <c r="G98" s="116"/>
      <c r="H98" s="154"/>
    </row>
    <row r="99" spans="1:8" ht="15.75">
      <c r="A99" s="57"/>
      <c r="B99" s="40" t="s">
        <v>65</v>
      </c>
      <c r="C99" s="39" t="s">
        <v>62</v>
      </c>
      <c r="D99" s="116">
        <f>((2.6*5.8*0.32)-(0.8*0.8*0.17))*1.05</f>
        <v>4.952640000000001</v>
      </c>
      <c r="E99" s="116"/>
      <c r="F99" s="116"/>
      <c r="G99" s="116"/>
      <c r="H99" s="154"/>
    </row>
    <row r="100" spans="1:8" ht="15.75">
      <c r="A100" s="57"/>
      <c r="B100" s="40" t="s">
        <v>66</v>
      </c>
      <c r="C100" s="39" t="s">
        <v>62</v>
      </c>
      <c r="D100" s="116">
        <f>((0.8*0.8*0.05))*1.1</f>
        <v>0.03520000000000001</v>
      </c>
      <c r="E100" s="116"/>
      <c r="F100" s="116"/>
      <c r="G100" s="116"/>
      <c r="H100" s="154"/>
    </row>
    <row r="101" spans="1:8" ht="15.75">
      <c r="A101" s="57"/>
      <c r="B101" s="40"/>
      <c r="C101" s="39"/>
      <c r="D101" s="116"/>
      <c r="E101" s="116"/>
      <c r="F101" s="116"/>
      <c r="G101" s="116"/>
      <c r="H101" s="154"/>
    </row>
    <row r="102" spans="1:8" ht="31.5">
      <c r="A102" s="57">
        <v>36</v>
      </c>
      <c r="B102" s="114" t="s">
        <v>118</v>
      </c>
      <c r="C102" s="115" t="s">
        <v>19</v>
      </c>
      <c r="D102" s="116">
        <f>((5.8*2.6-0.8*0.8)+0.8*0.8)*1.05</f>
        <v>15.834000000000001</v>
      </c>
      <c r="E102" s="116"/>
      <c r="F102" s="116"/>
      <c r="G102" s="116"/>
      <c r="H102" s="154"/>
    </row>
    <row r="103" spans="1:8" ht="15.75">
      <c r="A103" s="57"/>
      <c r="B103" s="40"/>
      <c r="C103" s="39"/>
      <c r="D103" s="116"/>
      <c r="E103" s="116"/>
      <c r="F103" s="116"/>
      <c r="G103" s="116"/>
      <c r="H103" s="154"/>
    </row>
    <row r="104" spans="1:8" ht="31.5">
      <c r="A104" s="136">
        <v>37</v>
      </c>
      <c r="B104" s="40" t="s">
        <v>102</v>
      </c>
      <c r="C104" s="39" t="s">
        <v>0</v>
      </c>
      <c r="D104" s="111">
        <f>(((5.8-0.075)+(2.6-0.075))*2*2+((2-0.075)+(1.8-0.075))*2+((0.8-0.075)+(0.8-0.075))*2)*1.05</f>
        <v>45.36</v>
      </c>
      <c r="E104" s="111"/>
      <c r="F104" s="111"/>
      <c r="G104" s="111"/>
      <c r="H104" s="154"/>
    </row>
    <row r="105" spans="1:8" ht="15.75">
      <c r="A105" s="57"/>
      <c r="B105" s="40"/>
      <c r="C105" s="39"/>
      <c r="D105" s="116"/>
      <c r="E105" s="116"/>
      <c r="F105" s="116"/>
      <c r="G105" s="116"/>
      <c r="H105" s="154"/>
    </row>
    <row r="106" spans="1:8" ht="111.75" customHeight="1">
      <c r="A106" s="57">
        <v>38</v>
      </c>
      <c r="B106" s="114" t="s">
        <v>67</v>
      </c>
      <c r="C106" s="115"/>
      <c r="D106" s="116"/>
      <c r="E106" s="116"/>
      <c r="F106" s="116"/>
      <c r="G106" s="116"/>
      <c r="H106" s="154"/>
    </row>
    <row r="107" spans="1:8" ht="15.75">
      <c r="A107" s="57"/>
      <c r="B107" s="114" t="s">
        <v>68</v>
      </c>
      <c r="C107" s="115"/>
      <c r="D107" s="116">
        <f>(5.8*2.6*0.15)*1.05</f>
        <v>2.3751</v>
      </c>
      <c r="E107" s="116"/>
      <c r="F107" s="116"/>
      <c r="G107" s="116"/>
      <c r="H107" s="154"/>
    </row>
    <row r="108" spans="1:8" ht="15.75">
      <c r="A108" s="57"/>
      <c r="B108" s="114" t="s">
        <v>69</v>
      </c>
      <c r="C108" s="115"/>
      <c r="D108" s="116">
        <f>(((5.8+2.3)*2*1.9)*0.15+((0.8+0.5)*2*0.6)*0.15+((2+1.5)*2*0.43)*0.15)*1.05</f>
        <v>5.567625</v>
      </c>
      <c r="E108" s="116"/>
      <c r="F108" s="116"/>
      <c r="G108" s="116"/>
      <c r="H108" s="154"/>
    </row>
    <row r="109" spans="1:8" ht="15.75">
      <c r="A109" s="57"/>
      <c r="B109" s="114" t="s">
        <v>70</v>
      </c>
      <c r="C109" s="115"/>
      <c r="D109" s="116">
        <f>(((5.8*2.6)-(2*1.8))*0.15)*1.05</f>
        <v>1.8081</v>
      </c>
      <c r="E109" s="116"/>
      <c r="F109" s="116"/>
      <c r="G109" s="116"/>
      <c r="H109" s="154"/>
    </row>
    <row r="110" spans="1:8" ht="15.75">
      <c r="A110" s="57"/>
      <c r="B110" s="114"/>
      <c r="C110" s="115" t="s">
        <v>62</v>
      </c>
      <c r="D110" s="116">
        <f>+D107+D108+D109</f>
        <v>9.750824999999999</v>
      </c>
      <c r="E110" s="116"/>
      <c r="F110" s="116"/>
      <c r="G110" s="116"/>
      <c r="H110" s="154"/>
    </row>
    <row r="111" spans="1:8" ht="15.75">
      <c r="A111" s="57"/>
      <c r="B111" s="114"/>
      <c r="C111" s="115"/>
      <c r="D111" s="116"/>
      <c r="E111" s="116"/>
      <c r="F111" s="116"/>
      <c r="G111" s="116"/>
      <c r="H111" s="154"/>
    </row>
    <row r="112" spans="1:8" ht="34.5">
      <c r="A112" s="57">
        <v>39</v>
      </c>
      <c r="B112" s="114" t="s">
        <v>148</v>
      </c>
      <c r="C112" s="115" t="s">
        <v>19</v>
      </c>
      <c r="D112" s="116">
        <f>((5.6*2.3)-0.5*0.5)*1.05</f>
        <v>13.2615</v>
      </c>
      <c r="E112" s="116"/>
      <c r="F112" s="116"/>
      <c r="G112" s="116"/>
      <c r="H112" s="154"/>
    </row>
    <row r="113" spans="1:8" ht="15.75">
      <c r="A113" s="137"/>
      <c r="B113" s="38"/>
      <c r="C113" s="135"/>
      <c r="D113" s="116"/>
      <c r="E113" s="116"/>
      <c r="F113" s="116"/>
      <c r="G113" s="116"/>
      <c r="H113" s="154"/>
    </row>
    <row r="114" spans="1:8" ht="15.75">
      <c r="A114" s="57">
        <v>40</v>
      </c>
      <c r="B114" s="40" t="s">
        <v>71</v>
      </c>
      <c r="C114" s="39" t="s">
        <v>1</v>
      </c>
      <c r="D114" s="116">
        <v>6</v>
      </c>
      <c r="E114" s="116"/>
      <c r="F114" s="116"/>
      <c r="G114" s="116"/>
      <c r="H114" s="154"/>
    </row>
    <row r="115" spans="1:8" ht="15.75">
      <c r="A115" s="134"/>
      <c r="B115" s="134"/>
      <c r="C115" s="135"/>
      <c r="D115" s="116"/>
      <c r="E115" s="116"/>
      <c r="F115" s="116"/>
      <c r="G115" s="116"/>
      <c r="H115" s="154"/>
    </row>
    <row r="116" spans="1:8" ht="15.75">
      <c r="A116" s="136">
        <v>41</v>
      </c>
      <c r="B116" s="40" t="s">
        <v>72</v>
      </c>
      <c r="C116" s="135" t="s">
        <v>1</v>
      </c>
      <c r="D116" s="111">
        <v>1</v>
      </c>
      <c r="E116" s="111"/>
      <c r="F116" s="111"/>
      <c r="G116" s="111"/>
      <c r="H116" s="154"/>
    </row>
    <row r="117" spans="1:8" ht="15.75">
      <c r="A117" s="137"/>
      <c r="B117" s="38"/>
      <c r="C117" s="135"/>
      <c r="D117" s="111"/>
      <c r="E117" s="111"/>
      <c r="F117" s="111"/>
      <c r="G117" s="111"/>
      <c r="H117" s="154"/>
    </row>
    <row r="118" spans="1:8" ht="15.75">
      <c r="A118" s="136">
        <v>42</v>
      </c>
      <c r="B118" s="40" t="s">
        <v>73</v>
      </c>
      <c r="C118" s="135" t="s">
        <v>1</v>
      </c>
      <c r="D118" s="111">
        <v>1</v>
      </c>
      <c r="E118" s="111"/>
      <c r="F118" s="111"/>
      <c r="G118" s="111"/>
      <c r="H118" s="154"/>
    </row>
    <row r="119" spans="1:8" ht="15.75">
      <c r="A119" s="137"/>
      <c r="B119" s="134"/>
      <c r="C119" s="135"/>
      <c r="D119" s="116"/>
      <c r="E119" s="116"/>
      <c r="F119" s="116"/>
      <c r="G119" s="116"/>
      <c r="H119" s="154"/>
    </row>
    <row r="120" spans="1:8" ht="31.5">
      <c r="A120" s="57">
        <v>43</v>
      </c>
      <c r="B120" s="40" t="s">
        <v>74</v>
      </c>
      <c r="C120" s="135" t="s">
        <v>19</v>
      </c>
      <c r="D120" s="116">
        <f>((5.5*2.3)-(1.7*1.5))*1.05</f>
        <v>10.604999999999999</v>
      </c>
      <c r="E120" s="116"/>
      <c r="F120" s="116"/>
      <c r="G120" s="116"/>
      <c r="H120" s="154"/>
    </row>
    <row r="121" spans="1:8" ht="15.75">
      <c r="A121" s="137"/>
      <c r="B121" s="38"/>
      <c r="C121" s="138"/>
      <c r="D121" s="116"/>
      <c r="E121" s="116"/>
      <c r="F121" s="116"/>
      <c r="G121" s="116"/>
      <c r="H121" s="154"/>
    </row>
    <row r="122" spans="1:8" ht="15.75">
      <c r="A122" s="57">
        <v>44</v>
      </c>
      <c r="B122" s="40" t="s">
        <v>75</v>
      </c>
      <c r="C122" s="135" t="s">
        <v>19</v>
      </c>
      <c r="D122" s="116">
        <f>(1.5*1.7)*1.05</f>
        <v>2.6774999999999998</v>
      </c>
      <c r="E122" s="116"/>
      <c r="F122" s="116"/>
      <c r="G122" s="116"/>
      <c r="H122" s="154"/>
    </row>
    <row r="123" spans="1:8" ht="15.75">
      <c r="A123" s="137"/>
      <c r="B123" s="38"/>
      <c r="C123" s="138"/>
      <c r="D123" s="116"/>
      <c r="E123" s="116"/>
      <c r="F123" s="116"/>
      <c r="G123" s="116"/>
      <c r="H123" s="154"/>
    </row>
    <row r="124" spans="1:8" ht="15.75">
      <c r="A124" s="57">
        <v>45</v>
      </c>
      <c r="B124" s="40" t="s">
        <v>76</v>
      </c>
      <c r="C124" s="135" t="s">
        <v>62</v>
      </c>
      <c r="D124" s="116">
        <f>(D95-(8.23*5.8))*1.05</f>
        <v>66.13130999999998</v>
      </c>
      <c r="E124" s="116"/>
      <c r="F124" s="116"/>
      <c r="G124" s="116"/>
      <c r="H124" s="154"/>
    </row>
    <row r="125" spans="1:8" ht="15.75">
      <c r="A125" s="137"/>
      <c r="B125" s="38"/>
      <c r="C125" s="138"/>
      <c r="D125" s="116"/>
      <c r="E125" s="116"/>
      <c r="F125" s="116"/>
      <c r="G125" s="116"/>
      <c r="H125" s="154"/>
    </row>
    <row r="126" spans="1:8" ht="15.75">
      <c r="A126" s="57">
        <v>46</v>
      </c>
      <c r="B126" s="40" t="s">
        <v>77</v>
      </c>
      <c r="C126" s="135" t="s">
        <v>62</v>
      </c>
      <c r="D126" s="116">
        <f>(D95-D124)*1.05</f>
        <v>46.8141345</v>
      </c>
      <c r="E126" s="116"/>
      <c r="F126" s="116"/>
      <c r="G126" s="116"/>
      <c r="H126" s="154"/>
    </row>
    <row r="127" spans="1:8" ht="15.75">
      <c r="A127" s="57"/>
      <c r="B127" s="40"/>
      <c r="C127" s="135"/>
      <c r="D127" s="116"/>
      <c r="E127" s="153"/>
      <c r="F127" s="153"/>
      <c r="G127" s="153"/>
      <c r="H127" s="139"/>
    </row>
    <row r="128" spans="1:13" ht="15.75">
      <c r="A128" s="58">
        <v>47</v>
      </c>
      <c r="B128" s="46" t="s">
        <v>78</v>
      </c>
      <c r="C128" s="47" t="s">
        <v>0</v>
      </c>
      <c r="D128" s="118">
        <v>30.79</v>
      </c>
      <c r="E128" s="118"/>
      <c r="F128" s="118"/>
      <c r="G128" s="118"/>
      <c r="H128" s="155"/>
      <c r="I128" s="21"/>
      <c r="J128" s="26"/>
      <c r="K128" s="21"/>
      <c r="L128" s="140"/>
      <c r="M128" s="21"/>
    </row>
    <row r="129" spans="1:13" ht="31.5">
      <c r="A129" s="58">
        <v>48</v>
      </c>
      <c r="B129" s="48" t="s">
        <v>79</v>
      </c>
      <c r="C129" s="47" t="s">
        <v>80</v>
      </c>
      <c r="D129" s="119">
        <v>14.5</v>
      </c>
      <c r="E129" s="119"/>
      <c r="F129" s="119"/>
      <c r="G129" s="119"/>
      <c r="H129" s="155"/>
      <c r="I129" s="21"/>
      <c r="J129" s="26"/>
      <c r="K129" s="21"/>
      <c r="L129" s="140"/>
      <c r="M129" s="21"/>
    </row>
    <row r="130" spans="1:13" ht="15.75">
      <c r="A130" s="58"/>
      <c r="B130" s="48"/>
      <c r="C130" s="47"/>
      <c r="D130" s="119"/>
      <c r="E130" s="119"/>
      <c r="F130" s="119"/>
      <c r="G130" s="119"/>
      <c r="H130" s="155"/>
      <c r="I130" s="21"/>
      <c r="J130" s="26"/>
      <c r="K130" s="21"/>
      <c r="L130" s="140"/>
      <c r="M130" s="21"/>
    </row>
    <row r="131" spans="1:13" ht="47.25">
      <c r="A131" s="59">
        <v>49</v>
      </c>
      <c r="B131" s="49" t="s">
        <v>81</v>
      </c>
      <c r="C131" s="47" t="s">
        <v>82</v>
      </c>
      <c r="D131" s="53">
        <v>70.8</v>
      </c>
      <c r="E131" s="53"/>
      <c r="F131" s="53"/>
      <c r="G131" s="53"/>
      <c r="H131" s="155"/>
      <c r="I131" s="21"/>
      <c r="J131" s="26"/>
      <c r="K131" s="21"/>
      <c r="L131" s="140"/>
      <c r="M131" s="21"/>
    </row>
    <row r="132" spans="1:13" ht="15.75">
      <c r="A132" s="59"/>
      <c r="B132" s="49"/>
      <c r="C132" s="47"/>
      <c r="D132" s="53"/>
      <c r="E132" s="53"/>
      <c r="F132" s="53"/>
      <c r="G132" s="53"/>
      <c r="H132" s="155"/>
      <c r="I132" s="21"/>
      <c r="J132" s="26"/>
      <c r="K132" s="21"/>
      <c r="L132" s="140"/>
      <c r="M132" s="21"/>
    </row>
    <row r="133" spans="1:13" s="50" customFormat="1" ht="47.25">
      <c r="A133" s="59">
        <v>50</v>
      </c>
      <c r="B133" s="49" t="s">
        <v>83</v>
      </c>
      <c r="C133" s="47" t="s">
        <v>82</v>
      </c>
      <c r="D133" s="120">
        <v>92</v>
      </c>
      <c r="E133" s="120"/>
      <c r="F133" s="120"/>
      <c r="G133" s="120"/>
      <c r="H133" s="155"/>
      <c r="K133" s="51"/>
      <c r="L133" s="141"/>
      <c r="M133" s="51"/>
    </row>
    <row r="134" spans="1:13" s="50" customFormat="1" ht="18.75">
      <c r="A134" s="59"/>
      <c r="B134" s="49"/>
      <c r="C134" s="47"/>
      <c r="D134" s="120"/>
      <c r="E134" s="120"/>
      <c r="F134" s="120"/>
      <c r="G134" s="120"/>
      <c r="H134" s="155"/>
      <c r="K134" s="51"/>
      <c r="L134" s="141"/>
      <c r="M134" s="51"/>
    </row>
    <row r="135" spans="1:13" ht="18.75">
      <c r="A135" s="59">
        <v>51</v>
      </c>
      <c r="B135" s="49" t="s">
        <v>84</v>
      </c>
      <c r="C135" s="47" t="s">
        <v>85</v>
      </c>
      <c r="D135" s="53">
        <v>389</v>
      </c>
      <c r="E135" s="53"/>
      <c r="F135" s="53"/>
      <c r="G135" s="53"/>
      <c r="H135" s="155"/>
      <c r="K135" s="21"/>
      <c r="L135" s="140"/>
      <c r="M135" s="21"/>
    </row>
    <row r="136" spans="1:13" ht="15.75">
      <c r="A136" s="59"/>
      <c r="B136" s="49"/>
      <c r="C136" s="47"/>
      <c r="D136" s="53"/>
      <c r="E136" s="53"/>
      <c r="F136" s="53"/>
      <c r="G136" s="53"/>
      <c r="H136" s="155"/>
      <c r="K136" s="21"/>
      <c r="L136" s="140"/>
      <c r="M136" s="21"/>
    </row>
    <row r="137" spans="1:13" ht="31.5">
      <c r="A137" s="59">
        <v>52</v>
      </c>
      <c r="B137" s="49" t="s">
        <v>86</v>
      </c>
      <c r="C137" s="56" t="s">
        <v>82</v>
      </c>
      <c r="D137" s="120">
        <v>50</v>
      </c>
      <c r="E137" s="120"/>
      <c r="F137" s="120"/>
      <c r="G137" s="120"/>
      <c r="H137" s="155"/>
      <c r="K137" s="21"/>
      <c r="L137" s="140"/>
      <c r="M137" s="21"/>
    </row>
    <row r="138" spans="1:13" ht="15.75">
      <c r="A138" s="59"/>
      <c r="B138" s="49"/>
      <c r="C138" s="56"/>
      <c r="D138" s="120"/>
      <c r="E138" s="120"/>
      <c r="F138" s="120"/>
      <c r="G138" s="120"/>
      <c r="H138" s="155"/>
      <c r="K138" s="21"/>
      <c r="L138" s="140"/>
      <c r="M138" s="21"/>
    </row>
    <row r="139" spans="1:13" ht="18.75">
      <c r="A139" s="59">
        <v>53</v>
      </c>
      <c r="B139" s="52" t="s">
        <v>87</v>
      </c>
      <c r="C139" s="47" t="s">
        <v>85</v>
      </c>
      <c r="D139" s="53">
        <v>354</v>
      </c>
      <c r="E139" s="53"/>
      <c r="F139" s="53"/>
      <c r="G139" s="53"/>
      <c r="H139" s="155"/>
      <c r="K139" s="21"/>
      <c r="L139" s="140"/>
      <c r="M139" s="21"/>
    </row>
    <row r="140" spans="1:13" ht="15.75">
      <c r="A140" s="59"/>
      <c r="B140" s="52"/>
      <c r="C140" s="47"/>
      <c r="D140" s="53"/>
      <c r="E140" s="53"/>
      <c r="F140" s="53"/>
      <c r="G140" s="53"/>
      <c r="H140" s="155"/>
      <c r="K140" s="21"/>
      <c r="L140" s="140"/>
      <c r="M140" s="21"/>
    </row>
    <row r="141" spans="1:13" ht="31.5">
      <c r="A141" s="59">
        <v>54</v>
      </c>
      <c r="B141" s="52" t="s">
        <v>88</v>
      </c>
      <c r="C141" s="47" t="s">
        <v>82</v>
      </c>
      <c r="D141" s="53">
        <v>30.8</v>
      </c>
      <c r="E141" s="53"/>
      <c r="F141" s="53"/>
      <c r="G141" s="53"/>
      <c r="H141" s="155"/>
      <c r="K141" s="21"/>
      <c r="L141" s="140"/>
      <c r="M141" s="21"/>
    </row>
    <row r="142" spans="1:13" ht="15.75">
      <c r="A142" s="59"/>
      <c r="B142" s="52"/>
      <c r="C142" s="47"/>
      <c r="D142" s="53"/>
      <c r="E142" s="53"/>
      <c r="F142" s="53"/>
      <c r="G142" s="53"/>
      <c r="H142" s="155"/>
      <c r="K142" s="21"/>
      <c r="L142" s="140"/>
      <c r="M142" s="21"/>
    </row>
    <row r="143" spans="1:13" ht="31.5">
      <c r="A143" s="164">
        <v>55</v>
      </c>
      <c r="B143" s="54" t="s">
        <v>89</v>
      </c>
      <c r="C143" s="47"/>
      <c r="D143" s="121"/>
      <c r="E143" s="121"/>
      <c r="F143" s="121"/>
      <c r="G143" s="121"/>
      <c r="H143" s="155"/>
      <c r="I143" s="21"/>
      <c r="J143" s="26"/>
      <c r="K143" s="21"/>
      <c r="L143" s="140"/>
      <c r="M143" s="21"/>
    </row>
    <row r="144" spans="1:13" ht="18.75">
      <c r="A144" s="164"/>
      <c r="B144" s="54" t="s">
        <v>90</v>
      </c>
      <c r="C144" s="47" t="s">
        <v>82</v>
      </c>
      <c r="D144" s="120">
        <v>40.4</v>
      </c>
      <c r="E144" s="120"/>
      <c r="F144" s="120"/>
      <c r="G144" s="120"/>
      <c r="H144" s="155"/>
      <c r="I144" s="21"/>
      <c r="J144" s="26"/>
      <c r="K144" s="21"/>
      <c r="L144" s="140"/>
      <c r="M144" s="21"/>
    </row>
    <row r="145" spans="1:13" ht="15.75">
      <c r="A145" s="59"/>
      <c r="B145" s="54"/>
      <c r="C145" s="47"/>
      <c r="D145" s="120"/>
      <c r="E145" s="120"/>
      <c r="F145" s="120"/>
      <c r="G145" s="120"/>
      <c r="H145" s="155"/>
      <c r="I145" s="21"/>
      <c r="J145" s="26"/>
      <c r="K145" s="21"/>
      <c r="L145" s="140"/>
      <c r="M145" s="21"/>
    </row>
    <row r="146" spans="1:13" ht="31.5">
      <c r="A146" s="164">
        <v>56</v>
      </c>
      <c r="B146" s="54" t="s">
        <v>91</v>
      </c>
      <c r="C146" s="47"/>
      <c r="D146" s="121"/>
      <c r="E146" s="121"/>
      <c r="F146" s="121"/>
      <c r="G146" s="121"/>
      <c r="H146" s="155"/>
      <c r="I146" s="21"/>
      <c r="J146" s="26"/>
      <c r="K146" s="21"/>
      <c r="L146" s="140"/>
      <c r="M146" s="21"/>
    </row>
    <row r="147" spans="1:13" ht="18.75">
      <c r="A147" s="165"/>
      <c r="B147" s="54" t="s">
        <v>92</v>
      </c>
      <c r="C147" s="47" t="s">
        <v>82</v>
      </c>
      <c r="D147" s="120">
        <v>27.3</v>
      </c>
      <c r="E147" s="120"/>
      <c r="F147" s="120"/>
      <c r="G147" s="120"/>
      <c r="H147" s="155"/>
      <c r="I147" s="21"/>
      <c r="J147" s="26"/>
      <c r="K147" s="21"/>
      <c r="L147" s="140"/>
      <c r="M147" s="21"/>
    </row>
    <row r="148" spans="1:13" ht="18.75">
      <c r="A148" s="165"/>
      <c r="B148" s="54" t="s">
        <v>93</v>
      </c>
      <c r="C148" s="47" t="s">
        <v>82</v>
      </c>
      <c r="D148" s="120">
        <v>34.4</v>
      </c>
      <c r="E148" s="120"/>
      <c r="F148" s="120"/>
      <c r="G148" s="120"/>
      <c r="H148" s="155"/>
      <c r="I148" s="21"/>
      <c r="J148" s="26"/>
      <c r="K148" s="21"/>
      <c r="L148" s="140"/>
      <c r="M148" s="21"/>
    </row>
    <row r="149" spans="1:13" ht="15.75">
      <c r="A149" s="57"/>
      <c r="B149" s="54"/>
      <c r="C149" s="47"/>
      <c r="D149" s="120"/>
      <c r="E149" s="120"/>
      <c r="F149" s="120"/>
      <c r="G149" s="120"/>
      <c r="H149" s="155"/>
      <c r="I149" s="21"/>
      <c r="J149" s="26"/>
      <c r="K149" s="21"/>
      <c r="L149" s="140"/>
      <c r="M149" s="21"/>
    </row>
    <row r="150" spans="1:13" ht="31.5">
      <c r="A150" s="59">
        <v>57</v>
      </c>
      <c r="B150" s="55" t="s">
        <v>94</v>
      </c>
      <c r="C150" s="56" t="s">
        <v>85</v>
      </c>
      <c r="D150" s="120">
        <v>142.38</v>
      </c>
      <c r="E150" s="120"/>
      <c r="F150" s="120"/>
      <c r="G150" s="120"/>
      <c r="H150" s="155"/>
      <c r="I150" s="21"/>
      <c r="J150" s="26"/>
      <c r="K150" s="21"/>
      <c r="L150" s="140"/>
      <c r="M150" s="21"/>
    </row>
    <row r="151" spans="1:13" ht="15.75">
      <c r="A151" s="59"/>
      <c r="B151" s="55"/>
      <c r="C151" s="56"/>
      <c r="D151" s="120"/>
      <c r="E151" s="120"/>
      <c r="F151" s="120"/>
      <c r="G151" s="120"/>
      <c r="H151" s="155"/>
      <c r="I151" s="21"/>
      <c r="J151" s="26"/>
      <c r="K151" s="21"/>
      <c r="L151" s="140"/>
      <c r="M151" s="21"/>
    </row>
    <row r="152" spans="1:13" ht="31.5">
      <c r="A152" s="164">
        <v>58</v>
      </c>
      <c r="B152" s="55" t="s">
        <v>95</v>
      </c>
      <c r="C152" s="56" t="s">
        <v>85</v>
      </c>
      <c r="D152" s="120">
        <v>4.84</v>
      </c>
      <c r="E152" s="120"/>
      <c r="F152" s="120"/>
      <c r="G152" s="120"/>
      <c r="H152" s="155"/>
      <c r="I152" s="21"/>
      <c r="J152" s="26"/>
      <c r="K152" s="21"/>
      <c r="L152" s="140"/>
      <c r="M152" s="21"/>
    </row>
    <row r="153" spans="1:13" ht="18.75">
      <c r="A153" s="164"/>
      <c r="B153" s="55" t="s">
        <v>96</v>
      </c>
      <c r="C153" s="56" t="s">
        <v>85</v>
      </c>
      <c r="D153" s="120">
        <v>3.7</v>
      </c>
      <c r="E153" s="120"/>
      <c r="F153" s="120"/>
      <c r="G153" s="120"/>
      <c r="H153" s="155"/>
      <c r="I153" s="21"/>
      <c r="J153" s="26"/>
      <c r="K153" s="21"/>
      <c r="L153" s="140"/>
      <c r="M153" s="21"/>
    </row>
    <row r="154" spans="1:13" ht="15.75">
      <c r="A154" s="59"/>
      <c r="B154" s="55"/>
      <c r="C154" s="56"/>
      <c r="D154" s="120"/>
      <c r="E154" s="120"/>
      <c r="F154" s="120"/>
      <c r="G154" s="120"/>
      <c r="H154" s="155"/>
      <c r="I154" s="21"/>
      <c r="J154" s="26"/>
      <c r="K154" s="21"/>
      <c r="L154" s="140"/>
      <c r="M154" s="21"/>
    </row>
    <row r="155" spans="1:13" ht="47.25">
      <c r="A155" s="59">
        <v>59</v>
      </c>
      <c r="B155" s="55" t="s">
        <v>97</v>
      </c>
      <c r="C155" s="56" t="s">
        <v>85</v>
      </c>
      <c r="D155" s="120">
        <v>167.52</v>
      </c>
      <c r="E155" s="120"/>
      <c r="F155" s="120"/>
      <c r="G155" s="120"/>
      <c r="H155" s="155"/>
      <c r="I155" s="21"/>
      <c r="J155" s="26"/>
      <c r="K155" s="21"/>
      <c r="L155" s="140"/>
      <c r="M155" s="21"/>
    </row>
    <row r="156" spans="1:13" ht="15.75">
      <c r="A156" s="59"/>
      <c r="B156" s="55"/>
      <c r="C156" s="56"/>
      <c r="D156" s="120"/>
      <c r="E156" s="120"/>
      <c r="F156" s="120"/>
      <c r="G156" s="120"/>
      <c r="H156" s="155"/>
      <c r="I156" s="21"/>
      <c r="J156" s="26"/>
      <c r="K156" s="21"/>
      <c r="L156" s="140"/>
      <c r="M156" s="21"/>
    </row>
    <row r="157" spans="1:13" ht="31.5">
      <c r="A157" s="59">
        <v>60</v>
      </c>
      <c r="B157" s="55" t="s">
        <v>98</v>
      </c>
      <c r="C157" s="56" t="s">
        <v>85</v>
      </c>
      <c r="D157" s="120">
        <v>9.6</v>
      </c>
      <c r="E157" s="120"/>
      <c r="F157" s="120"/>
      <c r="G157" s="120"/>
      <c r="H157" s="155"/>
      <c r="I157" s="21"/>
      <c r="J157" s="26"/>
      <c r="K157" s="21"/>
      <c r="L157" s="140"/>
      <c r="M157" s="21"/>
    </row>
    <row r="158" spans="1:13" ht="15.75">
      <c r="A158" s="59"/>
      <c r="B158" s="55"/>
      <c r="C158" s="56"/>
      <c r="D158" s="120"/>
      <c r="E158" s="120"/>
      <c r="F158" s="120"/>
      <c r="G158" s="120"/>
      <c r="H158" s="155"/>
      <c r="I158" s="21"/>
      <c r="J158" s="26"/>
      <c r="K158" s="21"/>
      <c r="L158" s="140"/>
      <c r="M158" s="21"/>
    </row>
    <row r="159" spans="1:13" ht="31.5">
      <c r="A159" s="58">
        <v>61</v>
      </c>
      <c r="B159" s="46" t="s">
        <v>99</v>
      </c>
      <c r="C159" s="56" t="s">
        <v>85</v>
      </c>
      <c r="D159" s="120">
        <v>14.05</v>
      </c>
      <c r="E159" s="120"/>
      <c r="F159" s="120"/>
      <c r="G159" s="120"/>
      <c r="H159" s="155"/>
      <c r="I159" s="21"/>
      <c r="J159" s="26"/>
      <c r="K159" s="21"/>
      <c r="L159" s="140"/>
      <c r="M159" s="21"/>
    </row>
    <row r="160" spans="1:13" s="45" customFormat="1" ht="15.75">
      <c r="A160" s="60"/>
      <c r="B160" s="61"/>
      <c r="C160" s="62"/>
      <c r="D160" s="122"/>
      <c r="E160" s="122"/>
      <c r="F160" s="122"/>
      <c r="G160" s="122"/>
      <c r="H160" s="66"/>
      <c r="I160" s="44"/>
      <c r="J160" s="63"/>
      <c r="K160" s="44"/>
      <c r="L160" s="142"/>
      <c r="M160" s="44"/>
    </row>
    <row r="161" spans="1:8" s="36" customFormat="1" ht="93.75" customHeight="1">
      <c r="A161" s="37">
        <v>62</v>
      </c>
      <c r="B161" s="40" t="s">
        <v>113</v>
      </c>
      <c r="C161" s="39" t="s">
        <v>0</v>
      </c>
      <c r="D161" s="111">
        <f>3.7+0.2+3.7</f>
        <v>7.6000000000000005</v>
      </c>
      <c r="E161" s="111"/>
      <c r="F161" s="111"/>
      <c r="G161" s="111"/>
      <c r="H161" s="129"/>
    </row>
    <row r="162" spans="1:8" s="36" customFormat="1" ht="15.75">
      <c r="A162" s="37"/>
      <c r="B162" s="40"/>
      <c r="C162" s="39"/>
      <c r="D162" s="111"/>
      <c r="E162" s="111"/>
      <c r="F162" s="111"/>
      <c r="G162" s="111"/>
      <c r="H162" s="129"/>
    </row>
    <row r="163" spans="1:8" s="36" customFormat="1" ht="221.25" customHeight="1">
      <c r="A163" s="37">
        <v>63</v>
      </c>
      <c r="B163" s="40" t="s">
        <v>114</v>
      </c>
      <c r="C163" s="39" t="s">
        <v>0</v>
      </c>
      <c r="D163" s="111">
        <v>3.15</v>
      </c>
      <c r="E163" s="111"/>
      <c r="F163" s="111"/>
      <c r="G163" s="111"/>
      <c r="H163" s="129"/>
    </row>
    <row r="164" spans="1:8" s="36" customFormat="1" ht="15.75">
      <c r="A164" s="37"/>
      <c r="B164" s="40"/>
      <c r="C164" s="39"/>
      <c r="D164" s="111"/>
      <c r="E164" s="111"/>
      <c r="F164" s="111"/>
      <c r="G164" s="111"/>
      <c r="H164" s="129"/>
    </row>
    <row r="165" spans="1:8" s="36" customFormat="1" ht="228" customHeight="1">
      <c r="A165" s="37">
        <v>64</v>
      </c>
      <c r="B165" s="40" t="s">
        <v>115</v>
      </c>
      <c r="C165" s="39" t="s">
        <v>0</v>
      </c>
      <c r="D165" s="111">
        <v>1.66</v>
      </c>
      <c r="E165" s="111"/>
      <c r="F165" s="111"/>
      <c r="G165" s="111"/>
      <c r="H165" s="129"/>
    </row>
    <row r="166" spans="1:13" s="45" customFormat="1" ht="15.75">
      <c r="A166" s="107"/>
      <c r="B166" s="108"/>
      <c r="C166" s="56"/>
      <c r="D166" s="118"/>
      <c r="E166" s="118"/>
      <c r="F166" s="118"/>
      <c r="G166" s="118"/>
      <c r="H166" s="110"/>
      <c r="I166" s="44"/>
      <c r="J166" s="63"/>
      <c r="K166" s="44"/>
      <c r="L166" s="142"/>
      <c r="M166" s="44"/>
    </row>
    <row r="167" spans="1:8" ht="67.5" customHeight="1">
      <c r="A167" s="37">
        <v>65</v>
      </c>
      <c r="B167" s="40" t="s">
        <v>149</v>
      </c>
      <c r="C167" s="39" t="s">
        <v>0</v>
      </c>
      <c r="D167" s="111">
        <f>4*2</f>
        <v>8</v>
      </c>
      <c r="E167" s="111"/>
      <c r="F167" s="111"/>
      <c r="G167" s="111"/>
      <c r="H167" s="129"/>
    </row>
    <row r="168" spans="1:13" s="45" customFormat="1" ht="15.75">
      <c r="A168" s="107"/>
      <c r="B168" s="108"/>
      <c r="C168" s="56"/>
      <c r="D168" s="118"/>
      <c r="E168" s="118"/>
      <c r="F168" s="118"/>
      <c r="G168" s="118"/>
      <c r="H168" s="110"/>
      <c r="I168" s="44"/>
      <c r="J168" s="63"/>
      <c r="K168" s="44"/>
      <c r="L168" s="142"/>
      <c r="M168" s="44"/>
    </row>
    <row r="169" spans="1:8" ht="94.5">
      <c r="A169" s="57">
        <v>66</v>
      </c>
      <c r="B169" s="114" t="s">
        <v>122</v>
      </c>
      <c r="C169" s="115" t="s">
        <v>120</v>
      </c>
      <c r="D169" s="116">
        <v>1</v>
      </c>
      <c r="E169" s="116"/>
      <c r="F169" s="116"/>
      <c r="G169" s="116"/>
      <c r="H169" s="129"/>
    </row>
    <row r="170" spans="1:13" s="45" customFormat="1" ht="15.75">
      <c r="A170" s="107"/>
      <c r="B170" s="108"/>
      <c r="C170" s="56"/>
      <c r="D170" s="118"/>
      <c r="E170" s="118"/>
      <c r="F170" s="118"/>
      <c r="G170" s="118"/>
      <c r="H170" s="110"/>
      <c r="I170" s="44"/>
      <c r="J170" s="63"/>
      <c r="K170" s="44"/>
      <c r="L170" s="142"/>
      <c r="M170" s="44"/>
    </row>
    <row r="171" spans="1:13" s="45" customFormat="1" ht="118.5" customHeight="1">
      <c r="A171" s="112">
        <v>67</v>
      </c>
      <c r="B171" s="113" t="s">
        <v>121</v>
      </c>
      <c r="C171" s="56" t="s">
        <v>120</v>
      </c>
      <c r="D171" s="118">
        <v>1</v>
      </c>
      <c r="E171" s="118"/>
      <c r="F171" s="118"/>
      <c r="G171" s="118"/>
      <c r="H171" s="129"/>
      <c r="I171" s="44"/>
      <c r="J171" s="63"/>
      <c r="K171" s="44"/>
      <c r="L171" s="142"/>
      <c r="M171" s="44"/>
    </row>
    <row r="172" spans="1:13" s="45" customFormat="1" ht="15.75">
      <c r="A172" s="107"/>
      <c r="B172" s="108"/>
      <c r="C172" s="56"/>
      <c r="D172" s="118"/>
      <c r="E172" s="118"/>
      <c r="F172" s="118"/>
      <c r="G172" s="118"/>
      <c r="H172" s="110"/>
      <c r="I172" s="44"/>
      <c r="J172" s="63"/>
      <c r="K172" s="44"/>
      <c r="L172" s="142"/>
      <c r="M172" s="44"/>
    </row>
    <row r="173" spans="1:8" ht="15.75">
      <c r="A173" s="37">
        <v>68</v>
      </c>
      <c r="B173" s="40" t="s">
        <v>107</v>
      </c>
      <c r="C173" s="39"/>
      <c r="D173" s="111"/>
      <c r="E173" s="111"/>
      <c r="F173" s="111"/>
      <c r="G173" s="111"/>
      <c r="H173" s="129"/>
    </row>
    <row r="174" spans="1:8" ht="15.75">
      <c r="A174" s="109"/>
      <c r="B174" s="40" t="s">
        <v>108</v>
      </c>
      <c r="C174" s="39" t="s">
        <v>0</v>
      </c>
      <c r="D174" s="111">
        <v>201.28</v>
      </c>
      <c r="E174" s="111"/>
      <c r="F174" s="111"/>
      <c r="G174" s="111"/>
      <c r="H174" s="129"/>
    </row>
    <row r="175" spans="1:8" ht="15.75">
      <c r="A175" s="109"/>
      <c r="B175" s="40" t="s">
        <v>109</v>
      </c>
      <c r="C175" s="39" t="s">
        <v>80</v>
      </c>
      <c r="D175" s="111">
        <v>54.24</v>
      </c>
      <c r="E175" s="111"/>
      <c r="F175" s="111"/>
      <c r="G175" s="111"/>
      <c r="H175" s="129"/>
    </row>
    <row r="176" spans="1:13" s="45" customFormat="1" ht="15.75">
      <c r="A176" s="107"/>
      <c r="B176" s="108"/>
      <c r="C176" s="56"/>
      <c r="D176" s="118"/>
      <c r="E176" s="118"/>
      <c r="F176" s="118"/>
      <c r="G176" s="118"/>
      <c r="H176" s="110"/>
      <c r="I176" s="44"/>
      <c r="J176" s="63"/>
      <c r="K176" s="44"/>
      <c r="L176" s="142"/>
      <c r="M176" s="44"/>
    </row>
    <row r="177" spans="1:8" ht="130.5" customHeight="1">
      <c r="A177" s="37">
        <v>69</v>
      </c>
      <c r="B177" s="40" t="s">
        <v>119</v>
      </c>
      <c r="C177" s="39" t="s">
        <v>1</v>
      </c>
      <c r="D177" s="111">
        <v>1</v>
      </c>
      <c r="E177" s="111"/>
      <c r="F177" s="111"/>
      <c r="G177" s="111"/>
      <c r="H177" s="129"/>
    </row>
    <row r="178" spans="1:13" s="45" customFormat="1" ht="15.75">
      <c r="A178" s="60"/>
      <c r="B178" s="108"/>
      <c r="C178" s="56"/>
      <c r="D178" s="118"/>
      <c r="E178" s="118"/>
      <c r="F178" s="118"/>
      <c r="G178" s="118"/>
      <c r="H178" s="110"/>
      <c r="I178" s="44"/>
      <c r="J178" s="63"/>
      <c r="K178" s="44"/>
      <c r="L178" s="142"/>
      <c r="M178" s="44"/>
    </row>
    <row r="179" spans="1:8" ht="51.75" customHeight="1">
      <c r="A179" s="123">
        <v>70</v>
      </c>
      <c r="B179" s="114" t="s">
        <v>123</v>
      </c>
      <c r="C179" s="115" t="s">
        <v>1</v>
      </c>
      <c r="D179" s="116">
        <v>1</v>
      </c>
      <c r="E179" s="116"/>
      <c r="F179" s="116"/>
      <c r="G179" s="116"/>
      <c r="H179" s="129"/>
    </row>
    <row r="180" spans="1:13" s="45" customFormat="1" ht="15.75">
      <c r="A180" s="60"/>
      <c r="B180" s="61"/>
      <c r="C180" s="62"/>
      <c r="D180" s="122"/>
      <c r="E180" s="163" t="s">
        <v>166</v>
      </c>
      <c r="F180" s="163"/>
      <c r="G180" s="118"/>
      <c r="H180" s="110"/>
      <c r="I180" s="44"/>
      <c r="J180" s="63"/>
      <c r="K180" s="44"/>
      <c r="L180" s="142"/>
      <c r="M180" s="44"/>
    </row>
    <row r="182" spans="1:9" s="6" customFormat="1" ht="18.75">
      <c r="A182" s="143"/>
      <c r="C182" s="7"/>
      <c r="D182" s="144"/>
      <c r="E182" s="144"/>
      <c r="F182" s="144"/>
      <c r="G182" s="144"/>
      <c r="H182" s="145"/>
      <c r="I182" s="144"/>
    </row>
    <row r="183" spans="1:9" s="6" customFormat="1" ht="22.5" customHeight="1">
      <c r="A183" s="143"/>
      <c r="C183" s="7"/>
      <c r="D183" s="144"/>
      <c r="E183" s="144"/>
      <c r="F183" s="144"/>
      <c r="G183" s="144"/>
      <c r="H183" s="145"/>
      <c r="I183" s="144"/>
    </row>
  </sheetData>
  <sheetProtection/>
  <mergeCells count="6">
    <mergeCell ref="E180:F180"/>
    <mergeCell ref="A143:A144"/>
    <mergeCell ref="A146:A148"/>
    <mergeCell ref="A9:A13"/>
    <mergeCell ref="A152:A153"/>
    <mergeCell ref="A1:H2"/>
  </mergeCells>
  <printOptions/>
  <pageMargins left="0.7086614173228347" right="0.7086614173228347" top="0.7480314960629921" bottom="0.7480314960629921" header="0.31496062992125984" footer="0.31496062992125984"/>
  <pageSetup horizontalDpi="600" verticalDpi="600" orientation="landscape" paperSize="9" scale="7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IE23"/>
  <sheetViews>
    <sheetView workbookViewId="0" topLeftCell="A1">
      <selection activeCell="B17" sqref="B17"/>
    </sheetView>
  </sheetViews>
  <sheetFormatPr defaultColWidth="9.140625" defaultRowHeight="15"/>
  <cols>
    <col min="1" max="1" width="6.140625" style="95" bestFit="1" customWidth="1"/>
    <col min="2" max="2" width="57.421875" style="67" bestFit="1" customWidth="1"/>
    <col min="3" max="3" width="6.7109375" style="67" bestFit="1" customWidth="1"/>
    <col min="4" max="8" width="11.421875" style="105" customWidth="1"/>
    <col min="9" max="9" width="9.140625" style="67" customWidth="1"/>
    <col min="10" max="10" width="13.00390625" style="68" bestFit="1" customWidth="1"/>
    <col min="11" max="228" width="9.140625" style="67" customWidth="1"/>
    <col min="229" max="16384" width="9.140625" style="69" customWidth="1"/>
  </cols>
  <sheetData>
    <row r="1" ht="15.75">
      <c r="A1" s="160" t="s">
        <v>160</v>
      </c>
    </row>
    <row r="2" spans="1:239" s="73" customFormat="1" ht="47.25">
      <c r="A2" s="70" t="s">
        <v>29</v>
      </c>
      <c r="B2" s="71" t="s">
        <v>30</v>
      </c>
      <c r="C2" s="71" t="s">
        <v>31</v>
      </c>
      <c r="D2" s="72" t="s">
        <v>32</v>
      </c>
      <c r="E2" s="157" t="s">
        <v>155</v>
      </c>
      <c r="F2" s="157" t="s">
        <v>156</v>
      </c>
      <c r="G2" s="157" t="s">
        <v>157</v>
      </c>
      <c r="H2" s="157" t="s">
        <v>158</v>
      </c>
      <c r="J2" s="74"/>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row>
    <row r="3" spans="1:228" ht="15.75">
      <c r="A3" s="76"/>
      <c r="B3" s="77"/>
      <c r="C3" s="78"/>
      <c r="D3" s="79"/>
      <c r="E3" s="156"/>
      <c r="F3" s="156"/>
      <c r="G3" s="156"/>
      <c r="H3" s="156"/>
      <c r="I3" s="69"/>
      <c r="J3" s="80"/>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F3" s="69"/>
      <c r="HG3" s="69"/>
      <c r="HH3" s="69"/>
      <c r="HI3" s="69"/>
      <c r="HJ3" s="69"/>
      <c r="HK3" s="69"/>
      <c r="HL3" s="69"/>
      <c r="HM3" s="69"/>
      <c r="HN3" s="69"/>
      <c r="HO3" s="69"/>
      <c r="HP3" s="69"/>
      <c r="HQ3" s="69"/>
      <c r="HR3" s="69"/>
      <c r="HS3" s="69"/>
      <c r="HT3" s="69"/>
    </row>
    <row r="4" spans="1:234" ht="15.75">
      <c r="A4" s="81" t="s">
        <v>33</v>
      </c>
      <c r="B4" s="82" t="s">
        <v>34</v>
      </c>
      <c r="C4" s="83"/>
      <c r="D4" s="83"/>
      <c r="E4" s="83"/>
      <c r="F4" s="83"/>
      <c r="G4" s="83"/>
      <c r="H4" s="83"/>
      <c r="I4" s="69"/>
      <c r="J4" s="80"/>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U4" s="67"/>
      <c r="HV4" s="67"/>
      <c r="HW4" s="67"/>
      <c r="HX4" s="67"/>
      <c r="HY4" s="67"/>
      <c r="HZ4" s="67"/>
    </row>
    <row r="5" spans="1:234" ht="79.5" customHeight="1">
      <c r="A5" s="171" t="s">
        <v>35</v>
      </c>
      <c r="B5" s="84" t="s">
        <v>36</v>
      </c>
      <c r="C5" s="85"/>
      <c r="D5" s="83"/>
      <c r="E5" s="83"/>
      <c r="F5" s="83"/>
      <c r="G5" s="83"/>
      <c r="H5" s="83"/>
      <c r="I5" s="69"/>
      <c r="J5" s="80"/>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U5" s="67"/>
      <c r="HV5" s="67"/>
      <c r="HW5" s="67"/>
      <c r="HX5" s="67"/>
      <c r="HY5" s="67"/>
      <c r="HZ5" s="67"/>
    </row>
    <row r="6" spans="1:234" ht="15.75">
      <c r="A6" s="171"/>
      <c r="B6" s="86" t="s">
        <v>111</v>
      </c>
      <c r="C6" s="85" t="s">
        <v>37</v>
      </c>
      <c r="D6" s="83">
        <v>25</v>
      </c>
      <c r="E6" s="83"/>
      <c r="F6" s="83"/>
      <c r="G6" s="83"/>
      <c r="H6" s="83"/>
      <c r="I6" s="69"/>
      <c r="J6" s="80"/>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U6" s="67"/>
      <c r="HV6" s="67"/>
      <c r="HW6" s="67"/>
      <c r="HX6" s="67"/>
      <c r="HY6" s="67"/>
      <c r="HZ6" s="67"/>
    </row>
    <row r="7" spans="1:234" ht="409.5">
      <c r="A7" s="171" t="s">
        <v>38</v>
      </c>
      <c r="B7" s="84" t="s">
        <v>39</v>
      </c>
      <c r="C7" s="85"/>
      <c r="D7" s="83"/>
      <c r="E7" s="83"/>
      <c r="F7" s="83"/>
      <c r="G7" s="83"/>
      <c r="H7" s="83"/>
      <c r="I7" s="69"/>
      <c r="J7" s="80"/>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U7" s="67"/>
      <c r="HV7" s="67"/>
      <c r="HW7" s="67"/>
      <c r="HX7" s="67"/>
      <c r="HY7" s="67"/>
      <c r="HZ7" s="67"/>
    </row>
    <row r="8" spans="1:228" ht="110.25">
      <c r="A8" s="171"/>
      <c r="B8" s="84" t="s">
        <v>40</v>
      </c>
      <c r="C8" s="85"/>
      <c r="D8" s="83"/>
      <c r="E8" s="83"/>
      <c r="F8" s="83"/>
      <c r="G8" s="83"/>
      <c r="H8" s="83"/>
      <c r="I8" s="69"/>
      <c r="J8" s="80"/>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row>
    <row r="9" spans="1:228" ht="15.75">
      <c r="A9" s="171"/>
      <c r="B9" s="84" t="s">
        <v>50</v>
      </c>
      <c r="C9" s="85" t="s">
        <v>41</v>
      </c>
      <c r="D9" s="83">
        <v>1</v>
      </c>
      <c r="E9" s="83"/>
      <c r="F9" s="83"/>
      <c r="G9" s="83"/>
      <c r="H9" s="83"/>
      <c r="I9" s="69"/>
      <c r="J9" s="80"/>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row>
    <row r="10" spans="1:228" ht="15.75">
      <c r="A10" s="87"/>
      <c r="B10" s="88"/>
      <c r="C10" s="89"/>
      <c r="D10" s="90"/>
      <c r="E10" s="90"/>
      <c r="F10" s="90"/>
      <c r="G10" s="90"/>
      <c r="H10" s="90"/>
      <c r="I10" s="69"/>
      <c r="J10" s="80"/>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row>
    <row r="11" spans="1:234" ht="31.5">
      <c r="A11" s="91"/>
      <c r="B11" s="92" t="s">
        <v>42</v>
      </c>
      <c r="C11" s="93"/>
      <c r="D11" s="94"/>
      <c r="E11" s="94"/>
      <c r="F11" s="94"/>
      <c r="G11" s="94"/>
      <c r="H11" s="94"/>
      <c r="I11" s="69"/>
      <c r="J11" s="80"/>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U11" s="67"/>
      <c r="HV11" s="67"/>
      <c r="HW11" s="67"/>
      <c r="HX11" s="67"/>
      <c r="HY11" s="67"/>
      <c r="HZ11" s="67"/>
    </row>
    <row r="12" spans="3:8" ht="15.75">
      <c r="C12" s="96"/>
      <c r="D12" s="97"/>
      <c r="E12" s="97"/>
      <c r="F12" s="97"/>
      <c r="G12" s="97"/>
      <c r="H12" s="97"/>
    </row>
    <row r="13" spans="3:8" ht="15.75">
      <c r="C13" s="98"/>
      <c r="D13" s="99"/>
      <c r="E13" s="99"/>
      <c r="F13" s="99"/>
      <c r="G13" s="99"/>
      <c r="H13" s="99"/>
    </row>
    <row r="14" spans="1:8" ht="15.75">
      <c r="A14" s="81" t="s">
        <v>43</v>
      </c>
      <c r="B14" s="82" t="s">
        <v>44</v>
      </c>
      <c r="C14" s="85"/>
      <c r="D14" s="83"/>
      <c r="E14" s="83"/>
      <c r="F14" s="83"/>
      <c r="G14" s="83"/>
      <c r="H14" s="83"/>
    </row>
    <row r="15" spans="1:8" ht="141.75">
      <c r="A15" s="171" t="s">
        <v>45</v>
      </c>
      <c r="B15" s="84" t="s">
        <v>112</v>
      </c>
      <c r="C15" s="85"/>
      <c r="D15" s="83"/>
      <c r="E15" s="83"/>
      <c r="F15" s="83"/>
      <c r="G15" s="83"/>
      <c r="H15" s="83"/>
    </row>
    <row r="16" spans="1:8" ht="15.75">
      <c r="A16" s="171"/>
      <c r="B16" s="100" t="s">
        <v>46</v>
      </c>
      <c r="C16" s="85" t="s">
        <v>41</v>
      </c>
      <c r="D16" s="83">
        <v>1</v>
      </c>
      <c r="E16" s="83"/>
      <c r="F16" s="83"/>
      <c r="G16" s="83"/>
      <c r="H16" s="83"/>
    </row>
    <row r="17" spans="1:8" ht="157.5">
      <c r="A17" s="81" t="s">
        <v>47</v>
      </c>
      <c r="B17" s="84" t="s">
        <v>48</v>
      </c>
      <c r="C17" s="85"/>
      <c r="D17" s="83"/>
      <c r="E17" s="83"/>
      <c r="F17" s="83"/>
      <c r="G17" s="83"/>
      <c r="H17" s="83"/>
    </row>
    <row r="18" spans="1:8" ht="15.75">
      <c r="A18" s="81"/>
      <c r="B18" s="84" t="s">
        <v>49</v>
      </c>
      <c r="C18" s="85" t="s">
        <v>41</v>
      </c>
      <c r="D18" s="83">
        <v>4</v>
      </c>
      <c r="E18" s="83"/>
      <c r="F18" s="83"/>
      <c r="G18" s="83"/>
      <c r="H18" s="83"/>
    </row>
    <row r="19" spans="1:10" s="67" customFormat="1" ht="15.75">
      <c r="A19" s="101"/>
      <c r="B19" s="102"/>
      <c r="C19" s="103"/>
      <c r="D19" s="104"/>
      <c r="E19" s="168" t="s">
        <v>165</v>
      </c>
      <c r="F19" s="169"/>
      <c r="G19" s="83"/>
      <c r="H19" s="83"/>
      <c r="J19" s="68"/>
    </row>
    <row r="22" spans="1:227" s="150" customFormat="1" ht="18.75">
      <c r="A22" s="170"/>
      <c r="B22" s="170"/>
      <c r="C22" s="146"/>
      <c r="D22" s="147"/>
      <c r="E22" s="147"/>
      <c r="F22" s="147"/>
      <c r="G22" s="147"/>
      <c r="H22" s="147"/>
      <c r="I22" s="148"/>
      <c r="J22" s="148"/>
      <c r="K22" s="148"/>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row>
    <row r="23" spans="1:227" s="150" customFormat="1" ht="18.75">
      <c r="A23" s="170"/>
      <c r="B23" s="170"/>
      <c r="C23" s="146"/>
      <c r="D23" s="147"/>
      <c r="E23" s="147"/>
      <c r="F23" s="147"/>
      <c r="G23" s="147"/>
      <c r="H23" s="147"/>
      <c r="I23" s="148"/>
      <c r="J23" s="148"/>
      <c r="K23" s="148"/>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row>
  </sheetData>
  <sheetProtection/>
  <mergeCells count="6">
    <mergeCell ref="E19:F19"/>
    <mergeCell ref="A22:B22"/>
    <mergeCell ref="A23:B23"/>
    <mergeCell ref="A5:A6"/>
    <mergeCell ref="A7:A9"/>
    <mergeCell ref="A15:A16"/>
  </mergeCells>
  <printOptions/>
  <pageMargins left="0.7" right="0.7" top="0.75" bottom="0.75" header="0.3" footer="0.3"/>
  <pageSetup horizontalDpi="600" verticalDpi="600"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ID8"/>
  <sheetViews>
    <sheetView workbookViewId="0" topLeftCell="A1">
      <selection activeCell="B14" sqref="B14"/>
    </sheetView>
  </sheetViews>
  <sheetFormatPr defaultColWidth="9.140625" defaultRowHeight="15"/>
  <cols>
    <col min="1" max="1" width="4.421875" style="2" bestFit="1" customWidth="1"/>
    <col min="2" max="2" width="58.8515625" style="2" customWidth="1"/>
    <col min="3" max="3" width="6.7109375" style="18" bestFit="1" customWidth="1"/>
    <col min="4" max="7" width="13.140625" style="18" customWidth="1"/>
    <col min="8" max="8" width="12.57421875" style="18" customWidth="1"/>
    <col min="9" max="16384" width="9.140625" style="2" customWidth="1"/>
  </cols>
  <sheetData>
    <row r="1" spans="1:8" s="1" customFormat="1" ht="22.5">
      <c r="A1" s="161" t="s">
        <v>161</v>
      </c>
      <c r="B1" s="4"/>
      <c r="C1" s="4"/>
      <c r="D1" s="4"/>
      <c r="E1" s="4"/>
      <c r="F1" s="4"/>
      <c r="G1" s="4"/>
      <c r="H1" s="4"/>
    </row>
    <row r="2" spans="1:238" s="10" customFormat="1" ht="31.5">
      <c r="A2" s="13" t="s">
        <v>29</v>
      </c>
      <c r="B2" s="14" t="s">
        <v>30</v>
      </c>
      <c r="C2" s="14" t="s">
        <v>31</v>
      </c>
      <c r="D2" s="15" t="s">
        <v>53</v>
      </c>
      <c r="E2" s="157" t="s">
        <v>155</v>
      </c>
      <c r="F2" s="157" t="s">
        <v>156</v>
      </c>
      <c r="G2" s="157" t="s">
        <v>157</v>
      </c>
      <c r="H2" s="157" t="s">
        <v>158</v>
      </c>
      <c r="I2" s="12"/>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8" ht="63">
      <c r="A3" s="5">
        <v>1</v>
      </c>
      <c r="B3" s="16" t="s">
        <v>175</v>
      </c>
      <c r="C3" s="17" t="s">
        <v>52</v>
      </c>
      <c r="D3" s="17">
        <v>1</v>
      </c>
      <c r="E3" s="17"/>
      <c r="F3" s="17"/>
      <c r="G3" s="17"/>
      <c r="H3" s="19"/>
    </row>
    <row r="4" spans="1:8" ht="31.5">
      <c r="A4" s="5">
        <v>2</v>
      </c>
      <c r="B4" s="16" t="s">
        <v>176</v>
      </c>
      <c r="C4" s="17" t="s">
        <v>52</v>
      </c>
      <c r="D4" s="17">
        <v>4</v>
      </c>
      <c r="E4" s="17"/>
      <c r="F4" s="17"/>
      <c r="G4" s="17"/>
      <c r="H4" s="19"/>
    </row>
    <row r="5" spans="1:8" ht="15.75">
      <c r="A5" s="3"/>
      <c r="B5" s="3"/>
      <c r="C5" s="9"/>
      <c r="D5" s="9"/>
      <c r="E5" s="173" t="s">
        <v>164</v>
      </c>
      <c r="F5" s="174"/>
      <c r="G5" s="158"/>
      <c r="H5" s="158"/>
    </row>
    <row r="7" spans="1:8" s="6" customFormat="1" ht="18.75">
      <c r="A7" s="172"/>
      <c r="B7" s="172"/>
      <c r="C7" s="151"/>
      <c r="D7" s="151"/>
      <c r="E7" s="151"/>
      <c r="F7" s="151"/>
      <c r="G7" s="151"/>
      <c r="H7" s="151"/>
    </row>
    <row r="8" spans="1:8" s="6" customFormat="1" ht="18.75">
      <c r="A8" s="172"/>
      <c r="B8" s="172"/>
      <c r="C8" s="151"/>
      <c r="D8" s="151"/>
      <c r="E8" s="151"/>
      <c r="F8" s="151"/>
      <c r="G8" s="151"/>
      <c r="H8" s="151"/>
    </row>
  </sheetData>
  <sheetProtection/>
  <mergeCells count="3">
    <mergeCell ref="A7:B7"/>
    <mergeCell ref="A8:B8"/>
    <mergeCell ref="E5:F5"/>
  </mergeCells>
  <printOptions/>
  <pageMargins left="0.7" right="0.7" top="0.75" bottom="0.75" header="0.3" footer="0.3"/>
  <pageSetup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ID18"/>
  <sheetViews>
    <sheetView zoomScalePageLayoutView="0" workbookViewId="0" topLeftCell="A1">
      <selection activeCell="A6" sqref="A6:B6"/>
    </sheetView>
  </sheetViews>
  <sheetFormatPr defaultColWidth="9.140625" defaultRowHeight="15"/>
  <cols>
    <col min="1" max="1" width="6.140625" style="8" bestFit="1" customWidth="1"/>
    <col min="2" max="2" width="66.140625" style="8" customWidth="1"/>
    <col min="3" max="3" width="6.7109375" style="8" bestFit="1" customWidth="1"/>
    <col min="4" max="4" width="10.421875" style="8" customWidth="1"/>
    <col min="5" max="7" width="15.8515625" style="8" customWidth="1"/>
    <col min="8" max="8" width="12.57421875" style="8" customWidth="1"/>
    <col min="9" max="16384" width="9.140625" style="8" customWidth="1"/>
  </cols>
  <sheetData>
    <row r="1" spans="1:7" s="1" customFormat="1" ht="22.5">
      <c r="A1" s="161" t="s">
        <v>162</v>
      </c>
      <c r="B1" s="4"/>
      <c r="C1" s="4"/>
      <c r="D1" s="4"/>
      <c r="E1" s="4"/>
      <c r="F1" s="4"/>
      <c r="G1" s="4"/>
    </row>
    <row r="2" spans="1:238" s="10" customFormat="1" ht="31.5">
      <c r="A2" s="13" t="s">
        <v>29</v>
      </c>
      <c r="B2" s="14" t="s">
        <v>30</v>
      </c>
      <c r="C2" s="14" t="s">
        <v>31</v>
      </c>
      <c r="D2" s="15" t="s">
        <v>53</v>
      </c>
      <c r="E2" s="157" t="s">
        <v>155</v>
      </c>
      <c r="F2" s="157" t="s">
        <v>156</v>
      </c>
      <c r="G2" s="157" t="s">
        <v>157</v>
      </c>
      <c r="H2" s="157" t="s">
        <v>158</v>
      </c>
      <c r="I2" s="12"/>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8" ht="47.25">
      <c r="A3" s="5">
        <v>1</v>
      </c>
      <c r="B3" s="16" t="s">
        <v>177</v>
      </c>
      <c r="C3" s="17" t="s">
        <v>52</v>
      </c>
      <c r="D3" s="17">
        <v>13</v>
      </c>
      <c r="E3" s="17"/>
      <c r="F3" s="17"/>
      <c r="G3" s="17"/>
      <c r="H3" s="20"/>
    </row>
    <row r="4" spans="1:8" ht="15.75">
      <c r="A4" s="3"/>
      <c r="B4" s="3"/>
      <c r="C4" s="9"/>
      <c r="D4" s="9"/>
      <c r="E4" s="173" t="s">
        <v>163</v>
      </c>
      <c r="F4" s="174"/>
      <c r="G4" s="158"/>
      <c r="H4" s="159"/>
    </row>
    <row r="5" spans="3:7" ht="15.75">
      <c r="C5" s="18"/>
      <c r="D5" s="18"/>
      <c r="E5" s="18"/>
      <c r="F5" s="18"/>
      <c r="G5" s="18"/>
    </row>
    <row r="6" spans="1:8" s="6" customFormat="1" ht="18.75">
      <c r="A6" s="172"/>
      <c r="B6" s="172"/>
      <c r="C6" s="151"/>
      <c r="D6" s="151"/>
      <c r="E6" s="151"/>
      <c r="F6" s="151"/>
      <c r="G6" s="151"/>
      <c r="H6" s="151"/>
    </row>
    <row r="7" spans="1:8" s="6" customFormat="1" ht="18.75">
      <c r="A7" s="172"/>
      <c r="B7" s="172"/>
      <c r="C7" s="106"/>
      <c r="D7" s="106"/>
      <c r="E7" s="106"/>
      <c r="F7" s="106"/>
      <c r="G7" s="106"/>
      <c r="H7" s="106"/>
    </row>
    <row r="8" spans="5:8" ht="15.75">
      <c r="E8" s="176" t="s">
        <v>167</v>
      </c>
      <c r="F8" s="176"/>
      <c r="G8" s="159"/>
      <c r="H8" s="159"/>
    </row>
    <row r="11" spans="2:8" ht="114" customHeight="1">
      <c r="B11" s="177" t="s">
        <v>168</v>
      </c>
      <c r="C11" s="177"/>
      <c r="D11" s="177"/>
      <c r="E11" s="177"/>
      <c r="F11" s="177"/>
      <c r="G11" s="177"/>
      <c r="H11" s="177"/>
    </row>
    <row r="14" spans="2:7" ht="15.75">
      <c r="B14" s="8" t="s">
        <v>169</v>
      </c>
      <c r="F14" s="162" t="s">
        <v>173</v>
      </c>
      <c r="G14" s="162"/>
    </row>
    <row r="15" spans="2:4" ht="15.75">
      <c r="B15" s="8" t="s">
        <v>170</v>
      </c>
      <c r="D15" s="8" t="s">
        <v>172</v>
      </c>
    </row>
    <row r="16" spans="6:7" ht="15.75">
      <c r="F16" s="175" t="s">
        <v>174</v>
      </c>
      <c r="G16" s="175"/>
    </row>
    <row r="17" ht="15.75">
      <c r="B17" s="8" t="s">
        <v>171</v>
      </c>
    </row>
    <row r="18" ht="15.75">
      <c r="B18" s="8" t="s">
        <v>170</v>
      </c>
    </row>
  </sheetData>
  <sheetProtection/>
  <mergeCells count="6">
    <mergeCell ref="F16:G16"/>
    <mergeCell ref="A7:B7"/>
    <mergeCell ref="A6:B6"/>
    <mergeCell ref="E4:F4"/>
    <mergeCell ref="E8:F8"/>
    <mergeCell ref="B11:H11"/>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1X2 STUDIO PC3</dc:creator>
  <cp:keywords/>
  <dc:description/>
  <cp:lastModifiedBy>Jelena</cp:lastModifiedBy>
  <cp:lastPrinted>2017-12-13T11:33:50Z</cp:lastPrinted>
  <dcterms:created xsi:type="dcterms:W3CDTF">2016-06-24T19:38:44Z</dcterms:created>
  <dcterms:modified xsi:type="dcterms:W3CDTF">2018-01-26T12:14:36Z</dcterms:modified>
  <cp:category/>
  <cp:version/>
  <cp:contentType/>
  <cp:contentStatus/>
</cp:coreProperties>
</file>